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0110" tabRatio="927" activeTab="2"/>
  </bookViews>
  <sheets>
    <sheet name="Generella uppgifter" sheetId="1" r:id="rId1"/>
    <sheet name="Översikt" sheetId="2" r:id="rId2"/>
    <sheet name="Taxetabeller" sheetId="3" r:id="rId3"/>
    <sheet name="1" sheetId="4" r:id="rId4"/>
    <sheet name="2" sheetId="5" r:id="rId5"/>
    <sheet name="3" sheetId="6" r:id="rId6"/>
    <sheet name="4" sheetId="7" r:id="rId7"/>
    <sheet name="5" sheetId="8" r:id="rId8"/>
    <sheet name="6-7" sheetId="9" r:id="rId9"/>
    <sheet name="8" sheetId="10" r:id="rId10"/>
    <sheet name="9-10" sheetId="11" r:id="rId11"/>
    <sheet name="11-13" sheetId="12" r:id="rId12"/>
    <sheet name="14" sheetId="13" r:id="rId13"/>
    <sheet name="15" sheetId="14" r:id="rId14"/>
    <sheet name="16" sheetId="15" r:id="rId15"/>
    <sheet name="17-21" sheetId="16" r:id="rId16"/>
    <sheet name="22-24" sheetId="17" r:id="rId17"/>
  </sheets>
  <externalReferences>
    <externalReference r:id="rId20"/>
  </externalReferences>
  <definedNames>
    <definedName name="_xlfn.IFERROR" hidden="1">#NAME?</definedName>
    <definedName name="_xlfn.IFNA" hidden="1">#NAME?</definedName>
    <definedName name="_xlfn.SINGLE" hidden="1">#NAME?</definedName>
    <definedName name="A_19">'17-21'!$B$13</definedName>
    <definedName name="A_22">'22-24'!$A$3</definedName>
    <definedName name="A_23">'Taxetabeller'!$B$232</definedName>
    <definedName name="A_24">'Taxetabeller'!$B$238</definedName>
    <definedName name="A_25">'22-24'!$A$3</definedName>
    <definedName name="A_26">'22-24'!$A$27</definedName>
    <definedName name="a_27">'22-24'!$A$35</definedName>
    <definedName name="A_29">'22-24'!$A$27,'22-24'!$A$27</definedName>
    <definedName name="dbxbx">'Taxetabeller'!$B$223</definedName>
    <definedName name="Res26.1">#REF!</definedName>
    <definedName name="Res26.2">#REF!</definedName>
    <definedName name="Res26.3">#REF!</definedName>
    <definedName name="Res26.4">#REF!</definedName>
    <definedName name="Res26.5">#REF!</definedName>
    <definedName name="Res26.6">#REF!</definedName>
    <definedName name="Res26.7">#REF!</definedName>
    <definedName name="Res26.8">#REF!</definedName>
    <definedName name="Samf1">'Taxetabeller'!$B$4</definedName>
    <definedName name="Samf10">'Taxetabeller'!$B$150</definedName>
    <definedName name="Samf11">'Taxetabeller'!$B$155</definedName>
    <definedName name="Samf12">'Taxetabeller'!$B$160</definedName>
    <definedName name="Samf13">'Taxetabeller'!$B$164</definedName>
    <definedName name="Samf14">'Taxetabeller'!$B$168</definedName>
    <definedName name="Samf15">'Taxetabeller'!$B$172</definedName>
    <definedName name="Samf16">'Taxetabeller'!$B$190</definedName>
    <definedName name="Samf17">'Taxetabeller'!$B$205</definedName>
    <definedName name="Samf18">'Taxetabeller'!$B$210</definedName>
    <definedName name="Samf19">'Taxetabeller'!$B$214</definedName>
    <definedName name="Samf2">'Taxetabeller'!$B$33</definedName>
    <definedName name="Samf20">'Taxetabeller'!$B$218</definedName>
    <definedName name="Samf21">'Taxetabeller'!$B$222</definedName>
    <definedName name="Samf22">'Taxetabeller'!#REF!</definedName>
    <definedName name="Samf23">'Taxetabeller'!#REF!</definedName>
    <definedName name="Samf3">'Taxetabeller'!$B$67</definedName>
    <definedName name="Samf4">'Taxetabeller'!$B$75</definedName>
    <definedName name="Samf5">'Taxetabeller'!$B$85</definedName>
    <definedName name="Samf6">'Taxetabeller'!$B$103</definedName>
    <definedName name="Samf7">'Taxetabeller'!$B$107</definedName>
    <definedName name="Samf8">'Taxetabeller'!$B$111</definedName>
    <definedName name="Samf9">'Taxetabeller'!$B$145</definedName>
    <definedName name="TblTaxa">'Taxetabeller'!$B:$E</definedName>
    <definedName name="TblTid1">'1'!$B:$O</definedName>
    <definedName name="TblTid10">'9-10'!$B$8:$N$13</definedName>
    <definedName name="TblTid11">'11-13'!$B$2:$J$6</definedName>
    <definedName name="TblTid12">'11-13'!$B$8:$D$11</definedName>
    <definedName name="TblTid13">'11-13'!$B$13:$D$16</definedName>
    <definedName name="TblTid14">'14'!$B:$F</definedName>
    <definedName name="TblTid15">'15'!$B:$L</definedName>
    <definedName name="TblTid16">'16'!$B:$J</definedName>
    <definedName name="TblTid17">'17-21'!$B$2:$D$6</definedName>
    <definedName name="TblTid18">'17-21'!$B$8:$D$11</definedName>
    <definedName name="TblTid19">'17-21'!$B$13:$D$16</definedName>
    <definedName name="TblTid2">'2'!$B:$O</definedName>
    <definedName name="TblTid20">'17-21'!$B$18:$D$21</definedName>
    <definedName name="TblTid21">'17-21'!$B$23:$D$26</definedName>
    <definedName name="TblTid22">#REF!</definedName>
    <definedName name="TblTid23">#REF!</definedName>
    <definedName name="TblTid23.1">#REF!</definedName>
    <definedName name="TblTid23.2">#REF!</definedName>
    <definedName name="TblTid23.3">#REF!</definedName>
    <definedName name="TblTid23.4">#REF!</definedName>
    <definedName name="TblTid23.5">#REF!</definedName>
    <definedName name="TblTid23.6">#REF!</definedName>
    <definedName name="TblTid23.7">#REF!</definedName>
    <definedName name="TblTid23.8">#REF!</definedName>
    <definedName name="TblTid3">'3'!$B$2:$O$9</definedName>
    <definedName name="TblTid4">'4'!$B$2:$E$11</definedName>
    <definedName name="TblTid5">'5'!$B:$O</definedName>
    <definedName name="TblTid6">'6-7'!$B$2:$I$5</definedName>
    <definedName name="TblTid7">'6-7'!$B$7:$I$10</definedName>
    <definedName name="TblTid8">'8'!$B:$N</definedName>
    <definedName name="TblTid9">'9-10'!$B$2:$N$6</definedName>
    <definedName name="timdeb">'[1]Generella uppgifter'!$C$7</definedName>
    <definedName name="Timdebitering">'[1]Generella uppgifter'!$C$7</definedName>
    <definedName name="TimKost">'Generella uppgifter'!$C$7</definedName>
    <definedName name="_xlnm.Print_Area" localSheetId="3">'1'!$A$1:$O$34</definedName>
    <definedName name="_xlnm.Print_Area" localSheetId="11">'11-13'!$A$1:$J$16</definedName>
    <definedName name="_xlnm.Print_Area" localSheetId="12">'14'!$A$1:$F$5</definedName>
    <definedName name="_xlnm.Print_Area" localSheetId="13">'15'!$A$1:$L$19</definedName>
    <definedName name="_xlnm.Print_Area" localSheetId="14">'16'!$A$1:$J$16</definedName>
    <definedName name="_xlnm.Print_Area" localSheetId="15">'17-21'!$A$1:$D$26</definedName>
    <definedName name="_xlnm.Print_Area" localSheetId="4">'2'!$A$2:$O$35</definedName>
    <definedName name="_xlnm.Print_Area" localSheetId="5">'3'!$A$1:$O$9</definedName>
    <definedName name="_xlnm.Print_Area" localSheetId="6">'4'!$A$1:$E$11</definedName>
    <definedName name="_xlnm.Print_Area" localSheetId="7">'5'!$A$1:$O$19</definedName>
    <definedName name="_xlnm.Print_Area" localSheetId="8">'6-7'!$A$1:$I$10</definedName>
    <definedName name="_xlnm.Print_Area" localSheetId="10">'9-10'!$A$1:$N$13</definedName>
    <definedName name="_xlnm.Print_Area" localSheetId="0">'Generella uppgifter'!$A$1:$D$8</definedName>
    <definedName name="_xlnm.Print_Area" localSheetId="1">'Översikt'!$A$1:$E$27</definedName>
  </definedNames>
  <calcPr fullCalcOnLoad="1"/>
</workbook>
</file>

<file path=xl/sharedStrings.xml><?xml version="1.0" encoding="utf-8"?>
<sst xmlns="http://schemas.openxmlformats.org/spreadsheetml/2006/main" count="695" uniqueCount="257">
  <si>
    <t>Nybyggnad av komplementbyggnad, med tekniskt samråd</t>
  </si>
  <si>
    <t>Nybyggnad av komplementbyggnad, utan tekniskt samråd</t>
  </si>
  <si>
    <t>Planenligt</t>
  </si>
  <si>
    <t>Start av ärende</t>
  </si>
  <si>
    <t xml:space="preserve">Tekniskt samråd </t>
  </si>
  <si>
    <t>Startbesked</t>
  </si>
  <si>
    <t>Slutbesked</t>
  </si>
  <si>
    <t>Avslut av ärende</t>
  </si>
  <si>
    <t xml:space="preserve">Slutsamråd </t>
  </si>
  <si>
    <t xml:space="preserve">Expediering och kungörelse </t>
  </si>
  <si>
    <t>Liten avvikelse</t>
  </si>
  <si>
    <t>Utanför planlagt område</t>
  </si>
  <si>
    <t>Nybyggnad av ett fritidshus med högst två bostäder</t>
  </si>
  <si>
    <t>Nybyggnad av ett en- eller tvåbostadshus</t>
  </si>
  <si>
    <t>Bygglov-prövning</t>
  </si>
  <si>
    <t>Arbets-platsbesök</t>
  </si>
  <si>
    <t xml:space="preserve">Förlängning av tidsbegränsat bygglov </t>
  </si>
  <si>
    <t>Förlängning av tidsbegränsat bygglov för ändamål av säsongskaraktär</t>
  </si>
  <si>
    <t>Lovprövning</t>
  </si>
  <si>
    <t>Handläggning av anmälan</t>
  </si>
  <si>
    <t>Utförande</t>
  </si>
  <si>
    <t>Fasadändring, med tekniskt samråd</t>
  </si>
  <si>
    <t>Fasadändring, utan tekniskt samråd</t>
  </si>
  <si>
    <t>Summa tid</t>
  </si>
  <si>
    <t>Bygglov och teknisk kontroll för andra anläggningar än byggnader, del 1</t>
  </si>
  <si>
    <t>Fältkontroll</t>
  </si>
  <si>
    <t>Mätning</t>
  </si>
  <si>
    <t>Kartritning</t>
  </si>
  <si>
    <t>Utstakning</t>
  </si>
  <si>
    <t>Extra arbetsplatsbesök</t>
  </si>
  <si>
    <t>Timdebitering</t>
  </si>
  <si>
    <t>Anordnande, inrättande, uppförande, flytt eller väsentlig ändring av transformatorstation</t>
  </si>
  <si>
    <t>Anordnande, inrättande, uppförande, flytt eller väsentlig ändring av parkeringsplatser utomhus, utan tekniskt samråd</t>
  </si>
  <si>
    <t>Anordnande, inrättande, uppförande, flytt eller väsentlig ändring av mur eller plank, utan tekniskt samråd</t>
  </si>
  <si>
    <t>Anordnande, inrättande, uppförande, flytt eller väsentlig ändring av mur eller plank, med tekniskt samråd</t>
  </si>
  <si>
    <t>Anordnande, inrättande, uppförande, flytt eller väsentlig ändring av parkeringsplatser utomhus, med tekniskt samråd</t>
  </si>
  <si>
    <t>Villkorsbesked</t>
  </si>
  <si>
    <t>Ingripandebesked</t>
  </si>
  <si>
    <t>Förhandsbesked</t>
  </si>
  <si>
    <t xml:space="preserve">Inom planlagt område </t>
  </si>
  <si>
    <t>Expediering och kungörelse</t>
  </si>
  <si>
    <t>Prövning av ansökan</t>
  </si>
  <si>
    <t>Avslag</t>
  </si>
  <si>
    <t>Avvisning</t>
  </si>
  <si>
    <t>Andra tids- eller kostnadskrävande åtgärder</t>
  </si>
  <si>
    <t>Utredning och mätning</t>
  </si>
  <si>
    <t>Nyupprättande av nybyggnadskarta</t>
  </si>
  <si>
    <t>Utredning och beräkning</t>
  </si>
  <si>
    <t>Tillägg per punkt utöver de fyra första</t>
  </si>
  <si>
    <t xml:space="preserve">Kontroll av befintlig nybyggnadskarta </t>
  </si>
  <si>
    <t xml:space="preserve">Uppdatering av befintlig nybyggnadskarta </t>
  </si>
  <si>
    <t>Uppdatering av befintlig nybyggnadskarta</t>
  </si>
  <si>
    <t>Tidsuppskattning</t>
  </si>
  <si>
    <t>Lov för åtgärder som inte kräver lov (frivilliga lov)</t>
  </si>
  <si>
    <t>I enlighet med tillämplig tabell</t>
  </si>
  <si>
    <t>Ärendetyp</t>
  </si>
  <si>
    <t xml:space="preserve">Sätta upp, flytta eller väsentligt ändra en skylt eller ljusanordning med liten omgivningspåverkan
</t>
  </si>
  <si>
    <t xml:space="preserve">Sätta upp, flytta eller väsentligt ändra en skylt eller ljusanordning med stor omgivningspåverkan
</t>
  </si>
  <si>
    <t xml:space="preserve">Rivning av byggnad eller en del av byggnad, med tekniskt samråd
</t>
  </si>
  <si>
    <t xml:space="preserve">Rivning av byggnad eller del av en byggnad, utan tekniskt samråd
</t>
  </si>
  <si>
    <t xml:space="preserve">Nybyggnad eller tillbyggnad som enligt 9 kap. 7 § plan-och bygglagen (2010:900) har undantagits från krav på bygglov, med tekniskt samråd
</t>
  </si>
  <si>
    <t xml:space="preserve">Nybyggnad eller tillbyggnad som enligt 9 kap. 7 § plan-och bygglagen (2010:900) har undantagits från krav på bygglov, utan tekniskt samråd
</t>
  </si>
  <si>
    <t xml:space="preserve">Ändring av en byggnad, om ändringen innebär att konstruktionen av byggnadens bärande delar berörs eller byggnadens planlösning påverkas avsevärt, med tekniskt samråd
</t>
  </si>
  <si>
    <t xml:space="preserve">Ändring av en byggnad, om ändringen innebär att konstruktionen av byggnadens bärande delar berörs eller byggnadens planlösning påverkas avsevärt, utan tekniskt samråd
</t>
  </si>
  <si>
    <t xml:space="preserve">Installation eller väsentlig ändring av hiss, med tekniskt samråd
</t>
  </si>
  <si>
    <t xml:space="preserve">Installation eller väsentlig ändring av hiss, utan tekniskt samråd
</t>
  </si>
  <si>
    <t xml:space="preserve">Installation eller väsentlig ändring av eldstad eller rökkanal, med tekniskt samråd
</t>
  </si>
  <si>
    <t xml:space="preserve">Installation eller väsentlig ändring av eldstad eller rökkanal, utan tekniskt samråd
</t>
  </si>
  <si>
    <t xml:space="preserve">Installation eller väsentlig ändring av anordning för ventilation, med tekniskt samråd
</t>
  </si>
  <si>
    <t xml:space="preserve">Installation eller väsentlig ändring av anordning för ventilation, utan tekniskt samråd
</t>
  </si>
  <si>
    <t xml:space="preserve">Installation eller väsentlig ändring av anläggning för vattenförsörjning eller avlopp i en byggnad eller inom en tomt, med tekniskt samråd
</t>
  </si>
  <si>
    <t xml:space="preserve">Installation eller väsentlig ändring av en anläggning för vattenförsörjning eller avlopp i en byggnad eller inom en tomt, utan tekniskt samråd
</t>
  </si>
  <si>
    <t xml:space="preserve">Ändring av byggnad som väsentligt påverkar brandskyddet i byggnaden, med tekniskt samråd
</t>
  </si>
  <si>
    <t xml:space="preserve">Ändring av byggnad som väsentligt påverkar brandskyddet i byggnaden, utan tekniskt samråd
</t>
  </si>
  <si>
    <t xml:space="preserve">Underhåll av sådant byggnadsverk med särskilt bevarandevärde som omfattas av skyddsbestämmelser som har beslutats med stöd av 4 kap. 16 § eller 42 § första stycket 5 c plan- och bygglagen eller motsvarande äldre föreskrifter, med tekniskt samråd
</t>
  </si>
  <si>
    <t xml:space="preserve">Underhåll av sådant byggnadsverk med särskilt bevarandevärde som omfattas av skyddsbestämmelser som har beslutats med stöd av 4 kap. 16 § eller 42 § första stycket 5 c plan- och bygglagen eller motsvarande äldre föreskrifter, utan tekniskt samråd
</t>
  </si>
  <si>
    <t xml:space="preserve">Nybyggnad eller väsentlig ändring av ett vindkraftverk, med tekniskt samråd
</t>
  </si>
  <si>
    <t xml:space="preserve">Nybyggnad eller väsentlig ändring av ett vindkraftverk, utan tekniskt samråd
</t>
  </si>
  <si>
    <t xml:space="preserve">Marklovpliktig åtgärd, utan tekniskt samråd
</t>
  </si>
  <si>
    <t xml:space="preserve">Marklovpliktig åtgärd, med tekniskt samråd
</t>
  </si>
  <si>
    <t xml:space="preserve">Åtgärd som kräver rivningslov, utan tekniskt samråd
</t>
  </si>
  <si>
    <t xml:space="preserve">Åtgärd som kräver rivningslov, med tekniskt samråd
</t>
  </si>
  <si>
    <t xml:space="preserve">Extra arbetsplatsbesök, utöver det första, per styck
</t>
  </si>
  <si>
    <t xml:space="preserve">Nyupprättande av nybyggnadskarta
</t>
  </si>
  <si>
    <t xml:space="preserve">Kontroll av befintlig nybyggnadskarta 
</t>
  </si>
  <si>
    <t xml:space="preserve">Uppdatering av befintlig nybyggnadskarta 
</t>
  </si>
  <si>
    <t xml:space="preserve">Uppdatering av befintlig nybyggnadskarta
</t>
  </si>
  <si>
    <t xml:space="preserve">Åtgärd som inte kräver lov, där närliggande eller i princip motsvarande åtgärd inte finns i någon av taxans övriga tabeller
</t>
  </si>
  <si>
    <t xml:space="preserve">Åtgärd som inte kräver lov, där närliggande eller i princip motsvarande åtgärd finns i någon av taxans övriga tabeller
</t>
  </si>
  <si>
    <t>→</t>
  </si>
  <si>
    <t xml:space="preserve">Andra tids- eller kostnadskrävande åtgärder
</t>
  </si>
  <si>
    <t>Bygglov och teknisk kontroll för en- och tvåbostadshus och komplementbyggnader</t>
  </si>
  <si>
    <t>Avgift</t>
  </si>
  <si>
    <t>Bygglov och teknisk kontroll för byggnader som inte är en- eller tvåbostadshus eller komplementbyggnader</t>
  </si>
  <si>
    <t>Bygglov och teknisk kontroll för skyltar och ljusanordningar</t>
  </si>
  <si>
    <t>Bygglov och teknisk kontroll för andra anläggningar än byggnader, del 2 (murar och plank, parkeringsplatser utomhus och transformatorstationer)</t>
  </si>
  <si>
    <t>Förlängning av tidsbegränsat bygglov</t>
  </si>
  <si>
    <t>Anmälningspliktiga åtgärder</t>
  </si>
  <si>
    <t>Rivningslov och teknisk kontroll för  åtgärder som kräver rivningslov</t>
  </si>
  <si>
    <t>Marklov och teknisk kontroll för marklovpliktiga åtgärder</t>
  </si>
  <si>
    <t>← Till Översikt</t>
  </si>
  <si>
    <t>Upprättande av nybyggnadskarta</t>
  </si>
  <si>
    <t>För ny- och tillbyggnad inom detaljplanelagt område och/eller för ny- och tillbyggnad som ska anslutas till kommunalt VA . Fastighetens yta 0-5000 kvm</t>
  </si>
  <si>
    <t>För ny- och tillbyggnad inom detaljplanelagt område och/eller för ny- och tillbyggnad som ska anslutas till kommunalt VA . Tillägg per påbörjade 5000 kvm utöver de 5000 första, då fastighetens yta ≥ 5001 kvm</t>
  </si>
  <si>
    <t>För ny- och tillbyggnad utanför detaljplanelagt område eller inom detaljplan då ny- eller tillbyggnad inte ska anslutas till kommunalt VA . Fastighetens yta 0-5000 kvm</t>
  </si>
  <si>
    <t>För ny- och tillbyggnad utanför detaljplanelagt område eller inom detaljplan då ny- eller tillbyggnad inte ska anslutas till kommunalt VA . Tillägg per påbörjade 5000 kvm utöver de 5000 första, då fastighetens yta ≥ 5001 kvm</t>
  </si>
  <si>
    <t>Tillägg per styck för nybyggnad av fler likartade en- eller tvåbostadshus utöver det första, i en och samma ansökan (gruppbebyggelse), 1-4 punkter</t>
  </si>
  <si>
    <t>Finutstakning, enkla förhållanden</t>
  </si>
  <si>
    <t>Finutstakning, komplicerade förhållanden</t>
  </si>
  <si>
    <t>Tabell nr</t>
  </si>
  <si>
    <t>Länk till taxetabell</t>
  </si>
  <si>
    <t>Länk till tidsuppskattning</t>
  </si>
  <si>
    <t>Avskrivning</t>
  </si>
  <si>
    <t>Rubrik</t>
  </si>
  <si>
    <t xml:space="preserve">Ytterligare en skylt eller ljusanordning på samma fastighet, utöver den mest tidskrävande, i ansökningar som omfattar flera skyltar eller ljusanordningar
</t>
  </si>
  <si>
    <t xml:space="preserve">Sådan anmälningspliktig inredning av ytterligare en bostad som avses i 9 kap. 4c § plan- och bygglagen, med tekniskt samråd
</t>
  </si>
  <si>
    <t xml:space="preserve">Sådan anmälningspliktig inredning av ytterligare en bostad som avses i 9 kap. 4c § plan- och bygglagen, utan tekniskt samråd
</t>
  </si>
  <si>
    <t>För ny- och tillbyggnad av komplementbyggnad och andra små, enkla byggnader, eller i andra fall då nybyggnadskarta enligt ärendetyp 15.1-15.12 inte krävs.</t>
  </si>
  <si>
    <t>Tillägg per styck för extra utstakningstillfällen</t>
  </si>
  <si>
    <t xml:space="preserve">Avgift tas ut för nedlagt arbete i enlighet med tidsuppskattningen för tillämplig ärendetyp
</t>
  </si>
  <si>
    <t>Kommunnamn</t>
  </si>
  <si>
    <t>Datum</t>
  </si>
  <si>
    <t>Upprättad av</t>
  </si>
  <si>
    <t>Införande av anslutnings-punkt</t>
  </si>
  <si>
    <t xml:space="preserve">Avgift 
</t>
  </si>
  <si>
    <t xml:space="preserve">Avgift
</t>
  </si>
  <si>
    <t>Anordnande, inrättande, uppförande, flytt eller väsentlig ändring av nöjesparker, djurparker, idrottsplatser, skidbackar med liftar, kabinbanor, campingplatser, skjutbanor, småbåtshamnar, friluftsbad, motorbanor och golfbanor</t>
  </si>
  <si>
    <t>Anordnande, inrättande, uppförande, flytt eller väsentlig ändring av upplag och materialgårdar</t>
  </si>
  <si>
    <t>Anordnande, inrättande, uppförande, flytt eller väsentlig ändring av tunnlar och bergrum som inte är avsedda för väg, järnväg, tunnelbana eller gruvdrift</t>
  </si>
  <si>
    <t>Anordnande, inrättande, uppförande, flytt eller väsentlig ändring av fasta cisterner och andra fasta anläggningar för kemiska produkter som är hälso- och miljöfarliga och för varor som kan medföra brand eller andra olyckshändelser</t>
  </si>
  <si>
    <t>Anordnande, inrättande, uppförande, flytt eller väsentlig ändring av radio- eller telemaster eller torn</t>
  </si>
  <si>
    <t>Anordnande, inrättande, uppförande, flytt eller väsentlig ändring av vindkraftverk som a) är högre än 20 meter över markytan b) placeras på ett avstånd från gränsen som är mindre än kraftverkets höjd över marken c) monteras fast på en byggnad, eller d) har en vindturbin med en diameter som är större än tre meter</t>
  </si>
  <si>
    <t>Anordnande, inrättande, uppförande, flytt eller väsentlig ändring av begravningsplatser</t>
  </si>
  <si>
    <t>Handläggningskostnad per timme för lov, anmälan mm</t>
  </si>
  <si>
    <t>A</t>
  </si>
  <si>
    <t>A 1</t>
  </si>
  <si>
    <t>A 2</t>
  </si>
  <si>
    <t>A 3</t>
  </si>
  <si>
    <t>A 4</t>
  </si>
  <si>
    <t>A 5</t>
  </si>
  <si>
    <t>A 6</t>
  </si>
  <si>
    <t>A 7</t>
  </si>
  <si>
    <t>A 8</t>
  </si>
  <si>
    <t>A 9</t>
  </si>
  <si>
    <t>A 10</t>
  </si>
  <si>
    <t>A 11</t>
  </si>
  <si>
    <t>A 12</t>
  </si>
  <si>
    <t>A 13</t>
  </si>
  <si>
    <t>A 14</t>
  </si>
  <si>
    <t>A 15</t>
  </si>
  <si>
    <t>A 16</t>
  </si>
  <si>
    <t>A 17</t>
  </si>
  <si>
    <t>A 18</t>
  </si>
  <si>
    <t>A 19</t>
  </si>
  <si>
    <t>A 20</t>
  </si>
  <si>
    <t>A 21</t>
  </si>
  <si>
    <t>Taxetabeller för lov, anmälan mm</t>
  </si>
  <si>
    <t>Nybyggnad 0-500 kvm (BYA+OPA), 1-4 punkter</t>
  </si>
  <si>
    <t>Tillbyggnad 0-500 kvm (BYA+OPA), 1-4 punkter</t>
  </si>
  <si>
    <t>Nybyggnad ≥501 kvm (BYA+OPA), 1-4 punkter</t>
  </si>
  <si>
    <t>Tillbyggnad ≥501 kvm (BYA+OPA), 1-4 punkter</t>
  </si>
  <si>
    <t xml:space="preserve">Göra sådan anmälningspliktig tillbyggnad som avses i 9 kap. 4b  § 1 st. 1 plan- och bygglagen, med tekniskt samråd
</t>
  </si>
  <si>
    <t xml:space="preserve">Göra sådan anmälningspliktig tillbyggnad som avses i 9 kap. 4b § 1 st 1 plan- och bygglagen, utan tekniskt samråd
</t>
  </si>
  <si>
    <r>
      <t>Bygga sådan anmälningspliktig takkupa som avse</t>
    </r>
    <r>
      <rPr>
        <sz val="9"/>
        <rFont val="Arial"/>
        <family val="2"/>
      </rPr>
      <t>s i 9 kap. 4b  § 1 st. 2 plan</t>
    </r>
    <r>
      <rPr>
        <sz val="9"/>
        <color indexed="8"/>
        <rFont val="Arial"/>
        <family val="2"/>
      </rPr>
      <t xml:space="preserve">- och bygglagen, med tekniskt samråd
</t>
    </r>
  </si>
  <si>
    <r>
      <t>Bygga sådan anmälningspliktig takkupa som avses</t>
    </r>
    <r>
      <rPr>
        <sz val="9"/>
        <rFont val="Arial"/>
        <family val="2"/>
      </rPr>
      <t xml:space="preserve"> i 9 kap. 4b § 1 st 2 p</t>
    </r>
    <r>
      <rPr>
        <sz val="9"/>
        <color indexed="8"/>
        <rFont val="Arial"/>
        <family val="2"/>
      </rPr>
      <t xml:space="preserve">lan- och bygglagen, utan tekniskt samråd
</t>
    </r>
  </si>
  <si>
    <t>Planenligt/förhandsbesked</t>
  </si>
  <si>
    <t xml:space="preserve">Åtgärd som kräver rivningslov, utan tekniskt samråd enkel komplementbyggnad
</t>
  </si>
  <si>
    <t>konsultkostnad + timdebitering</t>
  </si>
  <si>
    <t>Tids- och kostnadsuppskattning</t>
  </si>
  <si>
    <t>Planbesked</t>
  </si>
  <si>
    <t>Tidsuppskattning (timmar)</t>
  </si>
  <si>
    <t>Plan</t>
  </si>
  <si>
    <t>Fastighetsrätt</t>
  </si>
  <si>
    <t>Bygglov</t>
  </si>
  <si>
    <t>Landskap</t>
  </si>
  <si>
    <t>Miljö</t>
  </si>
  <si>
    <t>VA</t>
  </si>
  <si>
    <t>Kulturhistoria</t>
  </si>
  <si>
    <t>Övrigt</t>
  </si>
  <si>
    <t>Summa (timmar)</t>
  </si>
  <si>
    <t>Kostnad</t>
  </si>
  <si>
    <t>Kostnadsuppskattning</t>
  </si>
  <si>
    <t>Utredningar, konsulter</t>
  </si>
  <si>
    <t>Tids-och kostnadsuppskattning</t>
  </si>
  <si>
    <t>Detaljplan</t>
  </si>
  <si>
    <t>Upprättande av detaljplan med begränsat förfarande</t>
  </si>
  <si>
    <t>Upprättande av detaljplan med utökat förfarande, med program</t>
  </si>
  <si>
    <t>Upprättande av detaljplan med utökat förfarande, utan program</t>
  </si>
  <si>
    <t>Upprättande av detaljplan med samordnat förfarande</t>
  </si>
  <si>
    <t>Förlänging av genomförandetid för gällande detaljplan</t>
  </si>
  <si>
    <t>Upphävande av detaljplan efter genomförandetidens utgång</t>
  </si>
  <si>
    <t>A 22</t>
  </si>
  <si>
    <t>A 23</t>
  </si>
  <si>
    <t>A 24</t>
  </si>
  <si>
    <t>Detaljplanekostnad</t>
  </si>
  <si>
    <t>A22.1</t>
  </si>
  <si>
    <t>A22.2</t>
  </si>
  <si>
    <t xml:space="preserve">Per styck för nybyggnad av fler likartade en- eller tvåbostadshus utöver det första, i en och samma ansökan (gruppbebyggelse) inom samma fastighet
</t>
  </si>
  <si>
    <t>Fasadändring</t>
  </si>
  <si>
    <t>Per styck för nybyggnad av fler likartade en- eller tvåbostadshus utöver det första, i en och samma ansökan (gruppbebyggelse) inom samma fastighet</t>
  </si>
  <si>
    <t>Nybyggnad 0-100 kvm (BTA+OPA), med tekniskt samråd</t>
  </si>
  <si>
    <t xml:space="preserve">Nybyggnad 0-100  kvm (BTA+OPA), utan tekniskt samråd </t>
  </si>
  <si>
    <t>Nybyggnad  100-500 kvm (BTA+OPA)</t>
  </si>
  <si>
    <t>Nybyggnad  500-1000 kvm (BTA+OPA)</t>
  </si>
  <si>
    <t>Nybyggnad 1000 - 5000 kvm (BTA+OPA)</t>
  </si>
  <si>
    <t>Nybyggnad &gt;5000 kvm (BTA+OPA)</t>
  </si>
  <si>
    <t>Tillbyggnad 0-100 kvm (BTA+OPA), med tekniskt samråd</t>
  </si>
  <si>
    <t>Tillbyggnad 0-100 kvm (BTA+OPA), utan tekniskt samråd</t>
  </si>
  <si>
    <t>Tillbyggnad &gt;100-500 kvm (BTA+OPA) (Över 500 kvadratmeter går som nybyggnad)</t>
  </si>
  <si>
    <t>Handläggningskostnad per timme för detaljplanehandläggning</t>
  </si>
  <si>
    <r>
      <t>Uppförande eller tillbyggnad av sådan komplementbyggnad som avses i 9 kap. 4a § plan- och bygglagen, med tekniskt samråd</t>
    </r>
    <r>
      <rPr>
        <sz val="9"/>
        <color indexed="8"/>
        <rFont val="Arial"/>
        <family val="2"/>
      </rPr>
      <t xml:space="preserve">
</t>
    </r>
  </si>
  <si>
    <r>
      <t xml:space="preserve">Uppförande eller tillbyggnad av sådant komplementbostadshus som avses i 9 kap. 4a § plan- och bygglagen, med tekniskt samråd </t>
    </r>
    <r>
      <rPr>
        <sz val="9"/>
        <color indexed="8"/>
        <rFont val="Arial"/>
        <family val="2"/>
      </rPr>
      <t xml:space="preserve">
</t>
    </r>
  </si>
  <si>
    <r>
      <t xml:space="preserve">Uppförande eller tillbyggnad av sådan komplementbyggnad som avses i 9 kap. 4a § plan- och bygglagen, utan tekniskt samråd </t>
    </r>
    <r>
      <rPr>
        <sz val="9"/>
        <color indexed="8"/>
        <rFont val="Arial"/>
        <family val="2"/>
      </rPr>
      <t xml:space="preserve">
</t>
    </r>
  </si>
  <si>
    <r>
      <t xml:space="preserve">Uppförande eller tillbyggnad av sådant komplementbostadshus  som avses i 9 kap. 4a § plan- och bygglagen, utan tekniskt samråd </t>
    </r>
    <r>
      <rPr>
        <sz val="9"/>
        <color indexed="8"/>
        <rFont val="Arial"/>
        <family val="2"/>
      </rPr>
      <t xml:space="preserve">
</t>
    </r>
  </si>
  <si>
    <r>
      <t>Ändring av sådan komplementbyggnad som avses i 9 kap. 4a § plan- och bygglagen så att den blir ett sådant komplementbostadshus som avses i 9 kap. 4a § plan- och bygglagen</t>
    </r>
    <r>
      <rPr>
        <sz val="9"/>
        <rFont val="Arial"/>
        <family val="2"/>
      </rPr>
      <t xml:space="preserve"> (med tekniskt samråd) </t>
    </r>
    <r>
      <rPr>
        <sz val="9"/>
        <color indexed="8"/>
        <rFont val="Arial"/>
        <family val="2"/>
      </rPr>
      <t xml:space="preserve">
</t>
    </r>
  </si>
  <si>
    <t>Avskrivning/återtagande av ansökan</t>
  </si>
  <si>
    <t>Upprättande av detaljplan med standardförfarande, med program</t>
  </si>
  <si>
    <t>Upprättande av detaljplan med standardförfarande, utan program</t>
  </si>
  <si>
    <r>
      <rPr>
        <b/>
        <sz val="9"/>
        <color indexed="8"/>
        <rFont val="Arial"/>
        <family val="2"/>
      </rPr>
      <t>Planbesked kategori 1</t>
    </r>
    <r>
      <rPr>
        <sz val="9"/>
        <color indexed="8"/>
        <rFont val="Arial"/>
        <family val="2"/>
      </rPr>
      <t xml:space="preserve"> (Åtgärder som innebär mindre ändring av gällande detaljplan, förlängning av genomförandetid för gällande detaljplan eller andra åtgärder av motsvarande komplexitet. Projektet ligger inom eller i direkt anslutning till detaljplanerad markanvändning av samma karaktär.)</t>
    </r>
  </si>
  <si>
    <r>
      <rPr>
        <b/>
        <sz val="9"/>
        <color indexed="8"/>
        <rFont val="Arial"/>
        <family val="2"/>
      </rPr>
      <t xml:space="preserve">Planbesked kategori 2 </t>
    </r>
    <r>
      <rPr>
        <sz val="9"/>
        <color indexed="8"/>
        <rFont val="Arial"/>
        <family val="2"/>
      </rPr>
      <t>(Alla åtgärder som inte uppfyller samtliga kriterier i kategori 1 eller något av kriterierna i kategori 3.)</t>
    </r>
  </si>
  <si>
    <r>
      <rPr>
        <b/>
        <sz val="9"/>
        <color indexed="8"/>
        <rFont val="Arial"/>
        <family val="2"/>
      </rPr>
      <t>Planbesked kategori 3</t>
    </r>
    <r>
      <rPr>
        <sz val="9"/>
        <color indexed="8"/>
        <rFont val="Arial"/>
        <family val="2"/>
      </rPr>
      <t xml:space="preserve"> (Projekt i strid med ÖP/FÖP eller av stort allmänt intresse, projekt av större omfattning: stora markområden, många bostäder, komplexa åtgärder eller åtgärder som kräver miljökonsekvensbeskrivningar)</t>
    </r>
  </si>
  <si>
    <t xml:space="preserve">Posterna i listan utgör exempel på funktioner i kommunen som kan tänkas lägga ned tid i detta arbete och tid som internfaktureras till byggnadsnämnden. Se vidare i textdelen av taxeunderlaget. </t>
  </si>
  <si>
    <t>Trafik/Gatu</t>
  </si>
  <si>
    <t>A23.1</t>
  </si>
  <si>
    <t>A23.2</t>
  </si>
  <si>
    <t>A23.3</t>
  </si>
  <si>
    <t>A24.1</t>
  </si>
  <si>
    <t>A24.2</t>
  </si>
  <si>
    <t>A24.3</t>
  </si>
  <si>
    <t>Planbesked kategori 2</t>
  </si>
  <si>
    <t>Planbesked kategori 3</t>
  </si>
  <si>
    <t>A24.4</t>
  </si>
  <si>
    <t>A24.5</t>
  </si>
  <si>
    <t>A24.6</t>
  </si>
  <si>
    <t>A24.7</t>
  </si>
  <si>
    <t>A24.8</t>
  </si>
  <si>
    <t>timdebitering, plan + konsultkostnader</t>
  </si>
  <si>
    <t>Planbesked, utredning</t>
  </si>
  <si>
    <t>A22.0</t>
  </si>
  <si>
    <t>Planbesked kategori 1</t>
  </si>
  <si>
    <t>timdebitering, plan + konsult och internkostnader</t>
  </si>
  <si>
    <t>Planbesked kategori 3 (strider mot ÖP &amp; FÖP)</t>
  </si>
  <si>
    <t>Planbesked kategori 1 (följer ÖP &amp; FÖP)</t>
  </si>
  <si>
    <t>Robertsfors Kommun</t>
  </si>
  <si>
    <t xml:space="preserve">Expediering </t>
  </si>
  <si>
    <t>A 11.3</t>
  </si>
  <si>
    <t>Strandskyddsdispens</t>
  </si>
  <si>
    <t>Förhandsbesked, Strandskyddsdispens</t>
  </si>
  <si>
    <t>Enkel tillbyggnad, utan tekniskt samråd, t ex skärmtak</t>
  </si>
  <si>
    <t>Tillbyggnad en- eller tvåbostadshus, med tekniskt samråd</t>
  </si>
  <si>
    <t>Tillbyggnad en- eller två bostadshus, utan tekniskt samråd</t>
  </si>
  <si>
    <t>Tillbyggnad fritidshus, med tekniskt samråd</t>
  </si>
  <si>
    <t>Tillbyggnad fritidshus, utan tekniskt samråd</t>
  </si>
  <si>
    <t>A 1.25</t>
  </si>
  <si>
    <t>A 1.26</t>
  </si>
  <si>
    <t>A 1.27</t>
  </si>
  <si>
    <t>Sara Forsberg</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</si>
</sst>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 &quot;kr&quot;"/>
    <numFmt numFmtId="167" formatCode="0&quot;.&quot;"/>
    <numFmt numFmtId="168" formatCode="#,##0_ ;\-#,##0\ "/>
    <numFmt numFmtId="169" formatCode="0_j;\-0_j;0_j;@_j"/>
    <numFmt numFmtId="170" formatCode="[$-41D]&quot;den &quot;d\ mmmm\ yyyy"/>
    <numFmt numFmtId="171" formatCode="[$-F800]dddd\,\ mmmm\ dd\,\ yyyy"/>
    <numFmt numFmtId="172" formatCode="[$-F400]h:mm:ss\ AM/PM"/>
    <numFmt numFmtId="173" formatCode="#,##0.0_ ;\-#,##0.0\ "/>
    <numFmt numFmtId="174" formatCode="0.0"/>
    <numFmt numFmtId="175" formatCode="_-* #,##0.0\ &quot;kr&quot;_-;\-* #,##0.0\ &quot;kr&quot;_-;_-* &quot;-&quot;??\ &quot;kr&quot;_-;_-@_-"/>
    <numFmt numFmtId="176" formatCode="_-* #,##0\ &quot;kr&quot;_-;\-* #,##0\ &quot;kr&quot;_-;_-* &quot;-&quot;??\ &quot;kr&quot;_-;_-@_-"/>
    <numFmt numFmtId="177" formatCode="&quot;Ja&quot;;&quot;Ja&quot;;&quot;Nej&quot;"/>
    <numFmt numFmtId="178" formatCode="&quot;Sant&quot;;&quot;Sant&quot;;&quot;Falskt&quot;"/>
    <numFmt numFmtId="179" formatCode="&quot;På&quot;;&quot;På&quot;;&quot;Av&quot;"/>
    <numFmt numFmtId="180" formatCode="[$€-2]\ #,##0.00_);[Red]\([$€-2]\ #,##0.00\)"/>
  </numFmts>
  <fonts count="64">
    <font>
      <sz val="11"/>
      <color theme="1"/>
      <name val="Arial"/>
      <family val="2"/>
    </font>
    <font>
      <sz val="11"/>
      <color indexed="8"/>
      <name val="Calibri"/>
      <family val="2"/>
    </font>
    <font>
      <b/>
      <sz val="9"/>
      <name val="Arial"/>
      <family val="2"/>
    </font>
    <font>
      <sz val="9"/>
      <name val="Arial"/>
      <family val="2"/>
    </font>
    <font>
      <sz val="9"/>
      <color indexed="8"/>
      <name val="Arial"/>
      <family val="2"/>
    </font>
    <font>
      <b/>
      <sz val="9"/>
      <color indexed="8"/>
      <name val="Arial"/>
      <family val="2"/>
    </font>
    <font>
      <sz val="11"/>
      <color indexed="8"/>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Arial"/>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8"/>
      <name val="Arial"/>
      <family val="2"/>
    </font>
    <font>
      <b/>
      <sz val="11"/>
      <color indexed="63"/>
      <name val="Calibri"/>
      <family val="2"/>
    </font>
    <font>
      <sz val="11"/>
      <color indexed="10"/>
      <name val="Calibri"/>
      <family val="2"/>
    </font>
    <font>
      <b/>
      <sz val="9"/>
      <color indexed="10"/>
      <name val="Arial"/>
      <family val="2"/>
    </font>
    <font>
      <b/>
      <sz val="11"/>
      <color indexed="8"/>
      <name val="Arial"/>
      <family val="2"/>
    </font>
    <font>
      <u val="single"/>
      <sz val="11"/>
      <color indexed="12"/>
      <name val="Arial"/>
      <family val="2"/>
    </font>
    <font>
      <b/>
      <sz val="10"/>
      <color indexed="8"/>
      <name val="Arial"/>
      <family val="2"/>
    </font>
    <font>
      <sz val="9"/>
      <color indexed="10"/>
      <name val="Arial"/>
      <family val="2"/>
    </font>
    <font>
      <sz val="10"/>
      <color indexed="8"/>
      <name val="Arial"/>
      <family val="2"/>
    </font>
    <font>
      <b/>
      <sz val="18"/>
      <color indexed="8"/>
      <name val="Arial"/>
      <family val="2"/>
    </font>
    <font>
      <i/>
      <sz val="9"/>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Arial"/>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Arial"/>
      <family val="2"/>
    </font>
    <font>
      <b/>
      <sz val="11"/>
      <color rgb="FF3F3F3F"/>
      <name val="Calibri"/>
      <family val="2"/>
    </font>
    <font>
      <sz val="11"/>
      <color rgb="FFFF0000"/>
      <name val="Calibri"/>
      <family val="2"/>
    </font>
    <font>
      <sz val="9"/>
      <color theme="1"/>
      <name val="Arial"/>
      <family val="2"/>
    </font>
    <font>
      <b/>
      <sz val="9"/>
      <color rgb="FFFF0000"/>
      <name val="Arial"/>
      <family val="2"/>
    </font>
    <font>
      <b/>
      <sz val="9"/>
      <color theme="1"/>
      <name val="Arial"/>
      <family val="2"/>
    </font>
    <font>
      <b/>
      <sz val="11"/>
      <color theme="1"/>
      <name val="Arial"/>
      <family val="2"/>
    </font>
    <font>
      <u val="single"/>
      <sz val="11"/>
      <color theme="10"/>
      <name val="Arial"/>
      <family val="2"/>
    </font>
    <font>
      <b/>
      <sz val="10"/>
      <color theme="1"/>
      <name val="Arial"/>
      <family val="2"/>
    </font>
    <font>
      <sz val="9"/>
      <color rgb="FFFF0000"/>
      <name val="Arial"/>
      <family val="2"/>
    </font>
    <font>
      <sz val="10"/>
      <color theme="1"/>
      <name val="Arial"/>
      <family val="2"/>
    </font>
    <font>
      <b/>
      <sz val="18"/>
      <color theme="1"/>
      <name val="Arial"/>
      <family val="2"/>
    </font>
    <font>
      <i/>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s>
  <borders count="9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border>
    <border>
      <left style="thin">
        <color rgb="FF3F3F3F"/>
      </left>
      <right style="thin">
        <color rgb="FF3F3F3F"/>
      </right>
      <top style="thin">
        <color rgb="FF3F3F3F"/>
      </top>
      <bottom style="thin">
        <color rgb="FF3F3F3F"/>
      </bottom>
    </border>
    <border>
      <left style="thin">
        <color theme="0" tint="-0.3499799966812134"/>
      </left>
      <right style="thin">
        <color theme="0" tint="-0.3499799966812134"/>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border>
    <border>
      <left style="thin">
        <color theme="0" tint="-0.3499799966812134"/>
      </left>
      <right style="thin">
        <color theme="0" tint="-0.3499799966812134"/>
      </right>
      <top style="medium"/>
      <bottom style="thin">
        <color theme="0" tint="-0.3499799966812134"/>
      </bottom>
    </border>
    <border>
      <left style="thin">
        <color theme="0" tint="-0.3499799966812134"/>
      </left>
      <right style="thin">
        <color theme="0" tint="-0.3499799966812134"/>
      </right>
      <top style="thin">
        <color theme="0" tint="-0.3499799966812134"/>
      </top>
      <bottom style="medium"/>
    </border>
    <border>
      <left style="thin">
        <color theme="0" tint="-0.3499799966812134"/>
      </left>
      <right style="thin">
        <color theme="0" tint="-0.3499799966812134"/>
      </right>
      <top/>
      <bottom style="thin">
        <color theme="0" tint="-0.3499799966812134"/>
      </bottom>
    </border>
    <border>
      <left style="thin">
        <color theme="0" tint="-0.3499799966812134"/>
      </left>
      <right/>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3499799966812134"/>
      </left>
      <right/>
      <top style="thin">
        <color theme="0" tint="-0.3499799966812134"/>
      </top>
      <bottom style="thin">
        <color theme="0" tint="-0.3499799966812134"/>
      </bottom>
    </border>
    <border>
      <left style="thin">
        <color theme="0" tint="-0.3499799966812134"/>
      </left>
      <right style="thin">
        <color theme="0" tint="-0.3499799966812134"/>
      </right>
      <top style="medium"/>
      <bottom/>
    </border>
    <border>
      <left style="thin">
        <color theme="0" tint="-0.24993999302387238"/>
      </left>
      <right/>
      <top style="thin">
        <color theme="0" tint="-0.24993999302387238"/>
      </top>
      <bottom/>
    </border>
    <border>
      <left/>
      <right/>
      <top style="thin">
        <color theme="0" tint="-0.24993999302387238"/>
      </top>
      <bottom/>
    </border>
    <border>
      <left/>
      <right style="thin">
        <color theme="0" tint="-0.24993999302387238"/>
      </right>
      <top style="thin">
        <color theme="0" tint="-0.24993999302387238"/>
      </top>
      <bottom/>
    </border>
    <border>
      <left style="thin">
        <color theme="0" tint="-0.24993999302387238"/>
      </left>
      <right/>
      <top/>
      <bottom/>
    </border>
    <border>
      <left>
        <color indexed="63"/>
      </left>
      <right style="thin">
        <color theme="0" tint="-0.24993999302387238"/>
      </right>
      <top>
        <color indexed="63"/>
      </top>
      <bottom>
        <color indexed="63"/>
      </bottom>
    </border>
    <border>
      <left/>
      <right/>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medium">
        <color theme="1"/>
      </top>
      <bottom style="thin">
        <color theme="0" tint="-0.3499799966812134"/>
      </bottom>
    </border>
    <border>
      <left style="thin">
        <color theme="0" tint="-0.3499799966812134"/>
      </left>
      <right style="thin">
        <color theme="0" tint="-0.3499799966812134"/>
      </right>
      <top style="thin">
        <color theme="0" tint="-0.3499799966812134"/>
      </top>
      <bottom style="medium">
        <color theme="1"/>
      </bottom>
    </border>
    <border>
      <left style="thin">
        <color theme="0" tint="-0.3499799966812134"/>
      </left>
      <right style="thin">
        <color theme="0" tint="-0.3499799966812134"/>
      </right>
      <top style="medium">
        <color theme="1"/>
      </top>
      <bottom>
        <color indexed="63"/>
      </bottom>
    </border>
    <border>
      <left style="thin">
        <color theme="0" tint="-0.3499799966812134"/>
      </left>
      <right style="thin">
        <color theme="0" tint="-0.3499799966812134"/>
      </right>
      <top style="medium"/>
      <bottom style="medium">
        <color theme="1"/>
      </bottom>
    </border>
    <border>
      <left style="thin">
        <color theme="0" tint="-0.3499799966812134"/>
      </left>
      <right style="thin">
        <color theme="0" tint="-0.3499799966812134"/>
      </right>
      <top style="medium">
        <color theme="1"/>
      </top>
      <bottom style="medium"/>
    </border>
    <border>
      <left style="thin"/>
      <right style="thin"/>
      <top style="thin"/>
      <bottom style="thin"/>
    </border>
    <border>
      <left/>
      <right/>
      <top style="thin">
        <color theme="0" tint="-0.3499799966812134"/>
      </top>
      <bottom style="thin">
        <color theme="0" tint="-0.3499799966812134"/>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color theme="0" tint="-0.3499799966812134"/>
      </right>
      <top style="thin">
        <color theme="0" tint="-0.3499799966812134"/>
      </top>
      <bottom style="thin"/>
    </border>
    <border>
      <left style="thin">
        <color theme="0" tint="-0.3499799966812134"/>
      </left>
      <right style="thin">
        <color theme="0" tint="-0.3499799966812134"/>
      </right>
      <top style="thin"/>
      <bottom style="thin"/>
    </border>
    <border>
      <left style="thin">
        <color theme="0" tint="-0.3499799966812134"/>
      </left>
      <right style="thin">
        <color theme="0" tint="-0.3499799966812134"/>
      </right>
      <top/>
      <bottom/>
    </border>
    <border>
      <left style="thin"/>
      <right/>
      <top style="thin"/>
      <bottom style="thin"/>
    </border>
    <border>
      <left/>
      <right style="thin"/>
      <top style="thin"/>
      <bottom style="thin"/>
    </border>
    <border>
      <left/>
      <right style="thin">
        <color theme="0" tint="-0.3499799966812134"/>
      </right>
      <top style="thin"/>
      <bottom style="thin"/>
    </border>
    <border>
      <left/>
      <right/>
      <top style="thin">
        <color theme="0" tint="-0.3499799966812134"/>
      </top>
      <bottom/>
    </border>
    <border>
      <left style="thin">
        <color theme="0" tint="-0.3499799966812134"/>
      </left>
      <right style="thin">
        <color theme="0" tint="-0.3499799966812134"/>
      </right>
      <top style="thin">
        <color theme="0" tint="-0.4999699890613556"/>
      </top>
      <bottom style="thin">
        <color theme="0" tint="-0.3499799966812134"/>
      </bottom>
    </border>
    <border>
      <left style="thin">
        <color theme="0" tint="-0.3499799966812134"/>
      </left>
      <right style="thin">
        <color theme="0" tint="-0.3499799966812134"/>
      </right>
      <top/>
      <bottom style="medium"/>
    </border>
    <border>
      <left style="thin"/>
      <right style="thin"/>
      <top>
        <color indexed="63"/>
      </top>
      <bottom style="medium"/>
    </border>
    <border>
      <left style="thin">
        <color theme="0" tint="-0.3499799966812134"/>
      </left>
      <right style="thin">
        <color theme="0" tint="-0.3499799966812134"/>
      </right>
      <top style="medium"/>
      <bottom style="medium"/>
    </border>
    <border>
      <left style="thin">
        <color theme="0" tint="-0.3499799966812134"/>
      </left>
      <right style="thin">
        <color theme="0" tint="-0.3499799966812134"/>
      </right>
      <top style="thin">
        <color theme="0" tint="-0.3499799966812134"/>
      </top>
      <bottom style="thin">
        <color theme="0" tint="-0.4999699890613556"/>
      </bottom>
    </border>
    <border>
      <left style="thin">
        <color theme="0" tint="-0.3499799966812134"/>
      </left>
      <right style="thin">
        <color theme="0" tint="-0.3499799966812134"/>
      </right>
      <top>
        <color indexed="63"/>
      </top>
      <bottom style="thin">
        <color theme="0" tint="-0.4999699890613556"/>
      </bottom>
    </border>
    <border>
      <left style="thin">
        <color theme="0" tint="-0.3499799966812134"/>
      </left>
      <right style="thin"/>
      <top style="medium"/>
      <bottom style="thin">
        <color theme="0" tint="-0.4999699890613556"/>
      </bottom>
    </border>
    <border>
      <left style="thin"/>
      <right style="thin">
        <color theme="0" tint="-0.3499799966812134"/>
      </right>
      <top style="thin">
        <color theme="0" tint="-0.4999699890613556"/>
      </top>
      <bottom style="thin">
        <color theme="0" tint="-0.4999699890613556"/>
      </bottom>
    </border>
    <border>
      <left style="thin"/>
      <right style="thin"/>
      <top>
        <color indexed="63"/>
      </top>
      <bottom style="thin">
        <color theme="0" tint="-0.4999699890613556"/>
      </bottom>
    </border>
    <border>
      <left style="thin"/>
      <right style="thin"/>
      <top style="medium"/>
      <bottom style="thin">
        <color theme="0" tint="-0.4999699890613556"/>
      </bottom>
    </border>
    <border>
      <left style="thin"/>
      <right style="thin"/>
      <top style="medium"/>
      <bottom>
        <color indexed="63"/>
      </bottom>
    </border>
    <border>
      <left style="thin"/>
      <right style="thin"/>
      <top style="thin">
        <color theme="0" tint="-0.4999699890613556"/>
      </top>
      <bottom style="thin">
        <color theme="0" tint="-0.4999699890613556"/>
      </bottom>
    </border>
    <border>
      <left style="thin"/>
      <right style="thin"/>
      <top/>
      <bottom>
        <color indexed="63"/>
      </bottom>
    </border>
    <border>
      <left style="thin">
        <color theme="0" tint="-0.3499799966812134"/>
      </left>
      <right style="thin">
        <color theme="0" tint="-0.3499799966812134"/>
      </right>
      <top>
        <color indexed="63"/>
      </top>
      <bottom style="thin"/>
    </border>
    <border>
      <left style="thin">
        <color theme="0" tint="-0.3499799966812134"/>
      </left>
      <right style="thin"/>
      <top>
        <color indexed="63"/>
      </top>
      <bottom style="thin"/>
    </border>
    <border>
      <left style="thin">
        <color theme="0" tint="-0.3499799966812134"/>
      </left>
      <right style="thin"/>
      <top style="medium"/>
      <bottom style="medium"/>
    </border>
    <border>
      <left>
        <color indexed="63"/>
      </left>
      <right style="thin">
        <color theme="0" tint="-0.3499799966812134"/>
      </right>
      <top style="medium"/>
      <bottom style="medium"/>
    </border>
    <border>
      <left>
        <color indexed="63"/>
      </left>
      <right style="thin">
        <color theme="0" tint="-0.3499799966812134"/>
      </right>
      <top>
        <color indexed="63"/>
      </top>
      <bottom style="thin"/>
    </border>
    <border>
      <left>
        <color indexed="63"/>
      </left>
      <right style="thin">
        <color theme="0" tint="-0.4999699890613556"/>
      </right>
      <top>
        <color indexed="63"/>
      </top>
      <bottom>
        <color indexed="63"/>
      </bottom>
    </border>
    <border>
      <left style="thin"/>
      <right style="thin"/>
      <top style="medium"/>
      <bottom style="thin"/>
    </border>
    <border>
      <left style="thin"/>
      <right style="thin"/>
      <top style="thin"/>
      <bottom style="medium"/>
    </border>
    <border>
      <left/>
      <right/>
      <top style="medium"/>
      <bottom/>
    </border>
    <border>
      <left style="thin">
        <color theme="0" tint="-0.3499799966812134"/>
      </left>
      <right style="thin">
        <color theme="0" tint="-0.3499799966812134"/>
      </right>
      <top style="medium"/>
      <bottom style="thin"/>
    </border>
    <border>
      <left style="thin">
        <color theme="0" tint="-0.24993999302387238"/>
      </left>
      <right/>
      <top/>
      <bottom style="thin">
        <color theme="0" tint="-0.24993999302387238"/>
      </bottom>
    </border>
    <border>
      <left/>
      <right style="thin">
        <color theme="0" tint="-0.24993999302387238"/>
      </right>
      <top/>
      <bottom style="thin">
        <color theme="0" tint="-0.24993999302387238"/>
      </bottom>
    </border>
    <border>
      <left style="medium"/>
      <right style="medium"/>
      <top style="thin">
        <color theme="0" tint="-0.3499799966812134"/>
      </top>
      <bottom style="medium"/>
    </border>
    <border>
      <left style="thin">
        <color theme="0" tint="-0.24993999302387238"/>
      </left>
      <right style="thin">
        <color theme="0" tint="-0.3499799966812134"/>
      </right>
      <top/>
      <bottom/>
    </border>
    <border>
      <left style="thin">
        <color theme="0" tint="-0.3499799966812134"/>
      </left>
      <right style="thin">
        <color theme="0" tint="-0.3499799966812134"/>
      </right>
      <top>
        <color indexed="63"/>
      </top>
      <bottom style="medium">
        <color theme="1"/>
      </bottom>
    </border>
    <border>
      <left style="thin">
        <color theme="0" tint="-0.3499799966812134"/>
      </left>
      <right style="thin">
        <color theme="0" tint="-0.3499799966812134"/>
      </right>
      <top style="medium">
        <color theme="1"/>
      </top>
      <bottom style="thin">
        <color theme="0" tint="-0.24997000396251678"/>
      </bottom>
    </border>
    <border>
      <left/>
      <right/>
      <top/>
      <bottom style="thin">
        <color theme="0" tint="-0.24997000396251678"/>
      </bottom>
    </border>
    <border>
      <left style="thin"/>
      <right style="thin">
        <color theme="0" tint="-0.3499799966812134"/>
      </right>
      <top>
        <color indexed="63"/>
      </top>
      <bottom style="thin">
        <color theme="0" tint="-0.24997000396251678"/>
      </bottom>
    </border>
    <border>
      <left style="thin">
        <color theme="0" tint="-0.3499799966812134"/>
      </left>
      <right style="thin">
        <color theme="0" tint="-0.3499799966812134"/>
      </right>
      <top/>
      <bottom style="thin">
        <color theme="0" tint="-0.24997000396251678"/>
      </bottom>
    </border>
    <border>
      <left style="thin">
        <color theme="0" tint="-0.3499799966812134"/>
      </left>
      <right style="thin"/>
      <top>
        <color indexed="63"/>
      </top>
      <bottom style="thin">
        <color theme="0" tint="-0.24997000396251678"/>
      </bottom>
    </border>
    <border>
      <left style="thin"/>
      <right style="thin"/>
      <top style="thin"/>
      <bottom>
        <color indexed="63"/>
      </bottom>
    </border>
    <border>
      <left/>
      <right style="thin">
        <color theme="0" tint="-0.3499799966812134"/>
      </right>
      <top style="thin"/>
      <bottom>
        <color indexed="63"/>
      </bottom>
    </border>
    <border>
      <left style="thin">
        <color theme="0" tint="-0.3499799966812134"/>
      </left>
      <right style="thin">
        <color theme="0" tint="-0.3499799966812134"/>
      </right>
      <top style="thin"/>
      <bottom>
        <color indexed="63"/>
      </bottom>
    </border>
    <border>
      <left>
        <color indexed="63"/>
      </left>
      <right style="thin"/>
      <top>
        <color indexed="63"/>
      </top>
      <bottom style="thin"/>
    </border>
    <border>
      <left style="thin">
        <color theme="0" tint="-0.3499799966812134"/>
      </left>
      <right style="thin"/>
      <top style="thin">
        <color theme="0" tint="-0.3499799966812134"/>
      </top>
      <bottom style="thin"/>
    </border>
    <border>
      <left style="thin">
        <color theme="0" tint="-0.3499799966812134"/>
      </left>
      <right/>
      <top style="thin">
        <color theme="0" tint="-0.3499799966812134"/>
      </top>
      <bottom style="medium"/>
    </border>
    <border>
      <left>
        <color indexed="63"/>
      </left>
      <right>
        <color indexed="63"/>
      </right>
      <top style="thin">
        <color theme="0" tint="-0.3499799966812134"/>
      </top>
      <bottom style="medium"/>
    </border>
    <border>
      <left/>
      <right style="thin">
        <color theme="0" tint="-0.3499799966812134"/>
      </right>
      <top style="thin">
        <color theme="0" tint="-0.3499799966812134"/>
      </top>
      <bottom style="medium"/>
    </border>
    <border>
      <left/>
      <right style="thin">
        <color theme="0" tint="-0.3499799966812134"/>
      </right>
      <top style="thin">
        <color theme="0" tint="-0.3499799966812134"/>
      </top>
      <bottom/>
    </border>
    <border>
      <left style="thin">
        <color theme="0" tint="-0.3499799966812134"/>
      </left>
      <right/>
      <top style="medium">
        <color theme="1"/>
      </top>
      <bottom style="thin">
        <color theme="0" tint="-0.3499799966812134"/>
      </bottom>
    </border>
    <border>
      <left/>
      <right style="thin">
        <color theme="0" tint="-0.3499799966812134"/>
      </right>
      <top style="medium">
        <color theme="1"/>
      </top>
      <bottom style="thin">
        <color theme="0" tint="-0.3499799966812134"/>
      </bottom>
    </border>
    <border>
      <left style="thin">
        <color theme="0" tint="-0.3499799966812134"/>
      </left>
      <right/>
      <top style="thin">
        <color theme="0" tint="-0.3499799966812134"/>
      </top>
      <bottom style="medium">
        <color theme="1"/>
      </bottom>
    </border>
    <border>
      <left/>
      <right style="thin">
        <color theme="0" tint="-0.3499799966812134"/>
      </right>
      <top style="thin">
        <color theme="0" tint="-0.3499799966812134"/>
      </top>
      <bottom style="medium">
        <color theme="1"/>
      </bottom>
    </border>
    <border>
      <left>
        <color indexed="63"/>
      </left>
      <right>
        <color indexed="63"/>
      </right>
      <top style="thin">
        <color theme="0" tint="-0.3499799966812134"/>
      </top>
      <bottom style="medium">
        <color theme="1"/>
      </bottom>
    </border>
    <border>
      <left style="thin">
        <color theme="0" tint="-0.3499799966812134"/>
      </left>
      <right/>
      <top style="medium">
        <color theme="1"/>
      </top>
      <bottom style="medium"/>
    </border>
    <border>
      <left/>
      <right style="thin">
        <color theme="0" tint="-0.3499799966812134"/>
      </right>
      <top style="medium">
        <color theme="1"/>
      </top>
      <bottom style="medium"/>
    </border>
    <border>
      <left style="thin">
        <color theme="0" tint="-0.3499799966812134"/>
      </left>
      <right/>
      <top style="medium"/>
      <bottom style="thin"/>
    </border>
    <border>
      <left/>
      <right style="thin">
        <color theme="0" tint="-0.3499799966812134"/>
      </right>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1" applyNumberFormat="0" applyFont="0" applyAlignment="0" applyProtection="0"/>
    <xf numFmtId="0" fontId="36" fillId="21" borderId="2" applyNumberFormat="0" applyAlignment="0" applyProtection="0"/>
    <xf numFmtId="0" fontId="37"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ont="0" applyFill="0" applyBorder="0" applyAlignment="0" applyProtection="0"/>
    <xf numFmtId="0" fontId="42" fillId="30" borderId="2" applyNumberFormat="0" applyAlignment="0" applyProtection="0"/>
    <xf numFmtId="0" fontId="43" fillId="31" borderId="3" applyNumberFormat="0" applyAlignment="0" applyProtection="0"/>
    <xf numFmtId="0" fontId="44" fillId="0" borderId="4" applyNumberFormat="0" applyFill="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6" borderId="9">
      <alignment vertical="top" wrapText="1"/>
      <protection/>
    </xf>
    <xf numFmtId="165" fontId="34" fillId="0" borderId="0" applyFont="0" applyFill="0" applyBorder="0" applyAlignment="0" applyProtection="0"/>
    <xf numFmtId="164" fontId="0" fillId="0" borderId="0" applyFont="0" applyFill="0" applyBorder="0" applyAlignment="0" applyProtection="0"/>
    <xf numFmtId="0" fontId="52" fillId="21"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cellStyleXfs>
  <cellXfs count="459">
    <xf numFmtId="0" fontId="0" fillId="0" borderId="0" xfId="0" applyAlignment="1">
      <alignment/>
    </xf>
    <xf numFmtId="0" fontId="50" fillId="0" borderId="0" xfId="0" applyFont="1" applyAlignment="1">
      <alignment/>
    </xf>
    <xf numFmtId="0" fontId="54" fillId="0" borderId="0" xfId="0" applyFont="1" applyAlignment="1">
      <alignment wrapText="1"/>
    </xf>
    <xf numFmtId="0" fontId="54" fillId="0" borderId="0" xfId="0" applyFont="1" applyAlignment="1">
      <alignment horizontal="center" vertical="center" wrapText="1"/>
    </xf>
    <xf numFmtId="0" fontId="54" fillId="0" borderId="0" xfId="0" applyFont="1" applyFill="1" applyAlignment="1">
      <alignment vertical="center" wrapText="1"/>
    </xf>
    <xf numFmtId="0" fontId="54" fillId="0" borderId="0" xfId="0" applyFont="1" applyAlignment="1">
      <alignment horizontal="right" vertical="center" wrapText="1"/>
    </xf>
    <xf numFmtId="0" fontId="54" fillId="0" borderId="0" xfId="0" applyFont="1" applyAlignment="1">
      <alignment horizontal="right" vertical="top" wrapText="1"/>
    </xf>
    <xf numFmtId="0" fontId="55" fillId="0" borderId="0" xfId="0" applyFont="1" applyFill="1" applyAlignment="1">
      <alignment horizontal="right" vertical="top" wrapText="1"/>
    </xf>
    <xf numFmtId="166" fontId="54" fillId="0" borderId="0" xfId="0" applyNumberFormat="1" applyFont="1" applyAlignment="1">
      <alignment horizontal="right" vertical="top" wrapText="1"/>
    </xf>
    <xf numFmtId="0" fontId="54" fillId="0" borderId="0" xfId="0" applyFont="1" applyAlignment="1">
      <alignment vertical="center" wrapText="1"/>
    </xf>
    <xf numFmtId="166" fontId="56" fillId="10" borderId="11" xfId="0" applyNumberFormat="1" applyFont="1" applyFill="1" applyBorder="1" applyAlignment="1">
      <alignment horizontal="right" vertical="top" wrapText="1"/>
    </xf>
    <xf numFmtId="0" fontId="2" fillId="0" borderId="0" xfId="0" applyFont="1" applyFill="1" applyAlignment="1">
      <alignment horizontal="right" vertical="top" wrapText="1"/>
    </xf>
    <xf numFmtId="0" fontId="57" fillId="0" borderId="11" xfId="0" applyFont="1" applyBorder="1" applyAlignment="1">
      <alignment vertical="top" wrapText="1"/>
    </xf>
    <xf numFmtId="0" fontId="58" fillId="0" borderId="11" xfId="45" applyFont="1" applyBorder="1" applyAlignment="1">
      <alignment/>
    </xf>
    <xf numFmtId="166" fontId="56" fillId="0" borderId="0" xfId="0" applyNumberFormat="1" applyFont="1" applyAlignment="1">
      <alignment horizontal="right" vertical="top" wrapText="1"/>
    </xf>
    <xf numFmtId="0" fontId="54" fillId="0" borderId="11" xfId="0" applyFont="1" applyFill="1" applyBorder="1" applyAlignment="1" applyProtection="1">
      <alignment vertical="center" wrapText="1"/>
      <protection locked="0"/>
    </xf>
    <xf numFmtId="0" fontId="54" fillId="0" borderId="11" xfId="0" applyFont="1" applyFill="1" applyBorder="1" applyAlignment="1" applyProtection="1">
      <alignment horizontal="right" vertical="center" wrapText="1"/>
      <protection locked="0"/>
    </xf>
    <xf numFmtId="0" fontId="54" fillId="0" borderId="0" xfId="0" applyFont="1" applyFill="1" applyAlignment="1" applyProtection="1">
      <alignment horizontal="right" vertical="center" wrapText="1"/>
      <protection locked="0"/>
    </xf>
    <xf numFmtId="0" fontId="54" fillId="0" borderId="0" xfId="0" applyFont="1" applyFill="1" applyAlignment="1" applyProtection="1">
      <alignment vertical="center" wrapText="1"/>
      <protection locked="0"/>
    </xf>
    <xf numFmtId="0" fontId="55" fillId="0" borderId="0" xfId="0" applyFont="1" applyFill="1" applyAlignment="1" applyProtection="1">
      <alignment horizontal="right" vertical="center" wrapText="1"/>
      <protection locked="0"/>
    </xf>
    <xf numFmtId="166" fontId="56" fillId="0" borderId="0" xfId="0" applyNumberFormat="1" applyFont="1" applyFill="1" applyAlignment="1" applyProtection="1">
      <alignment horizontal="right" vertical="center" wrapText="1"/>
      <protection locked="0"/>
    </xf>
    <xf numFmtId="0" fontId="54" fillId="0" borderId="0" xfId="0" applyFont="1" applyAlignment="1" applyProtection="1">
      <alignment horizontal="center" vertical="center" wrapText="1"/>
      <protection locked="0"/>
    </xf>
    <xf numFmtId="0" fontId="54" fillId="0" borderId="0" xfId="0" applyFont="1" applyBorder="1" applyAlignment="1" applyProtection="1">
      <alignment horizontal="right" vertical="center" wrapText="1"/>
      <protection locked="0"/>
    </xf>
    <xf numFmtId="0" fontId="55" fillId="0" borderId="0" xfId="0" applyFont="1" applyFill="1" applyBorder="1" applyAlignment="1" applyProtection="1">
      <alignment horizontal="right" vertical="center" wrapText="1"/>
      <protection locked="0"/>
    </xf>
    <xf numFmtId="166" fontId="56" fillId="0" borderId="0" xfId="0" applyNumberFormat="1" applyFont="1" applyAlignment="1" applyProtection="1">
      <alignment horizontal="right" vertical="center" wrapText="1"/>
      <protection locked="0"/>
    </xf>
    <xf numFmtId="0" fontId="54" fillId="0" borderId="0" xfId="0" applyFont="1" applyAlignment="1" applyProtection="1">
      <alignment horizontal="right" vertical="center" wrapText="1"/>
      <protection locked="0"/>
    </xf>
    <xf numFmtId="0" fontId="54" fillId="0" borderId="0" xfId="0" applyFont="1" applyAlignment="1" applyProtection="1">
      <alignment vertical="center" wrapText="1"/>
      <protection locked="0"/>
    </xf>
    <xf numFmtId="0" fontId="54" fillId="0" borderId="0" xfId="0" applyFont="1" applyFill="1" applyAlignment="1" applyProtection="1">
      <alignment horizontal="right" vertical="top" wrapText="1"/>
      <protection locked="0"/>
    </xf>
    <xf numFmtId="0" fontId="55" fillId="0" borderId="0" xfId="0" applyFont="1" applyFill="1" applyAlignment="1" applyProtection="1">
      <alignment horizontal="right" vertical="top" wrapText="1"/>
      <protection locked="0"/>
    </xf>
    <xf numFmtId="166" fontId="56" fillId="0" borderId="0" xfId="0" applyNumberFormat="1" applyFont="1" applyFill="1" applyAlignment="1" applyProtection="1">
      <alignment horizontal="right" vertical="top" wrapText="1"/>
      <protection locked="0"/>
    </xf>
    <xf numFmtId="0" fontId="54" fillId="0" borderId="0" xfId="0" applyFont="1" applyAlignment="1" applyProtection="1">
      <alignment horizontal="right" vertical="top" wrapText="1"/>
      <protection locked="0"/>
    </xf>
    <xf numFmtId="0" fontId="54" fillId="0" borderId="0" xfId="0" applyFont="1" applyAlignment="1" applyProtection="1">
      <alignment wrapText="1"/>
      <protection locked="0"/>
    </xf>
    <xf numFmtId="0" fontId="56" fillId="0" borderId="0" xfId="0" applyFont="1" applyAlignment="1" applyProtection="1">
      <alignment horizontal="right" vertical="top" wrapText="1"/>
      <protection locked="0"/>
    </xf>
    <xf numFmtId="166" fontId="56" fillId="0" borderId="0" xfId="0" applyNumberFormat="1" applyFont="1" applyAlignment="1" applyProtection="1">
      <alignment horizontal="right" vertical="top" wrapText="1"/>
      <protection locked="0"/>
    </xf>
    <xf numFmtId="0" fontId="54" fillId="0" borderId="0" xfId="0" applyFont="1" applyFill="1" applyAlignment="1" applyProtection="1">
      <alignment wrapText="1"/>
      <protection locked="0"/>
    </xf>
    <xf numFmtId="0" fontId="54" fillId="0" borderId="0" xfId="0" applyFont="1" applyFill="1" applyAlignment="1" applyProtection="1">
      <alignment horizontal="center" vertical="center" wrapText="1"/>
      <protection locked="0"/>
    </xf>
    <xf numFmtId="9" fontId="55" fillId="0" borderId="0" xfId="0" applyNumberFormat="1" applyFont="1" applyFill="1" applyAlignment="1" applyProtection="1">
      <alignment horizontal="right" vertical="top" wrapText="1"/>
      <protection locked="0"/>
    </xf>
    <xf numFmtId="166" fontId="54" fillId="0" borderId="11" xfId="0" applyNumberFormat="1" applyFont="1" applyFill="1" applyBorder="1" applyAlignment="1" applyProtection="1">
      <alignment horizontal="right" vertical="center" wrapText="1"/>
      <protection locked="0"/>
    </xf>
    <xf numFmtId="0" fontId="3" fillId="0" borderId="0" xfId="0" applyFont="1" applyAlignment="1" applyProtection="1">
      <alignment horizontal="right" vertical="top" wrapText="1"/>
      <protection locked="0"/>
    </xf>
    <xf numFmtId="166" fontId="54" fillId="0" borderId="0" xfId="0" applyNumberFormat="1" applyFont="1" applyAlignment="1" applyProtection="1">
      <alignment horizontal="right" vertical="top" wrapText="1"/>
      <protection locked="0"/>
    </xf>
    <xf numFmtId="166" fontId="54" fillId="0" borderId="0" xfId="0" applyNumberFormat="1" applyFont="1" applyAlignment="1" applyProtection="1">
      <alignment horizontal="right" vertical="center" wrapText="1"/>
      <protection locked="0"/>
    </xf>
    <xf numFmtId="166" fontId="54" fillId="0" borderId="0" xfId="0" applyNumberFormat="1" applyFont="1" applyFill="1" applyAlignment="1" applyProtection="1">
      <alignment horizontal="right" vertical="top" wrapText="1"/>
      <protection locked="0"/>
    </xf>
    <xf numFmtId="0" fontId="2" fillId="0" borderId="0" xfId="0" applyFont="1" applyFill="1" applyAlignment="1" applyProtection="1">
      <alignment horizontal="right" vertical="top" wrapText="1"/>
      <protection locked="0"/>
    </xf>
    <xf numFmtId="9" fontId="2" fillId="0" borderId="0" xfId="0" applyNumberFormat="1" applyFont="1" applyFill="1" applyAlignment="1" applyProtection="1">
      <alignment horizontal="right" vertical="top" wrapText="1"/>
      <protection locked="0"/>
    </xf>
    <xf numFmtId="166" fontId="54" fillId="0" borderId="11" xfId="0" applyNumberFormat="1" applyFont="1" applyBorder="1" applyAlignment="1">
      <alignment vertical="top" wrapText="1"/>
    </xf>
    <xf numFmtId="0" fontId="54" fillId="0" borderId="12" xfId="0" applyNumberFormat="1" applyFont="1" applyBorder="1" applyAlignment="1">
      <alignment horizontal="left" vertical="top" wrapText="1"/>
    </xf>
    <xf numFmtId="0" fontId="59" fillId="10" borderId="13" xfId="0" applyFont="1" applyFill="1" applyBorder="1" applyAlignment="1">
      <alignment vertical="top" wrapText="1"/>
    </xf>
    <xf numFmtId="0" fontId="54" fillId="6" borderId="11" xfId="0" applyFont="1" applyFill="1" applyBorder="1" applyAlignment="1">
      <alignment horizontal="right" vertical="top" wrapText="1"/>
    </xf>
    <xf numFmtId="0" fontId="2" fillId="6" borderId="11" xfId="0" applyFont="1" applyFill="1" applyBorder="1" applyAlignment="1" applyProtection="1">
      <alignment horizontal="right" vertical="top" wrapText="1"/>
      <protection/>
    </xf>
    <xf numFmtId="166" fontId="2" fillId="6" borderId="11" xfId="0" applyNumberFormat="1" applyFont="1" applyFill="1" applyBorder="1" applyAlignment="1" applyProtection="1">
      <alignment horizontal="right" vertical="top" wrapText="1"/>
      <protection/>
    </xf>
    <xf numFmtId="0" fontId="2" fillId="6" borderId="11" xfId="0" applyFont="1" applyFill="1" applyBorder="1" applyAlignment="1" applyProtection="1">
      <alignment horizontal="right" vertical="center" wrapText="1"/>
      <protection/>
    </xf>
    <xf numFmtId="166" fontId="2" fillId="6" borderId="11" xfId="0" applyNumberFormat="1" applyFont="1" applyFill="1" applyBorder="1" applyAlignment="1" applyProtection="1">
      <alignment horizontal="right" vertical="center" wrapText="1"/>
      <protection/>
    </xf>
    <xf numFmtId="166" fontId="56" fillId="10" borderId="9" xfId="0" applyNumberFormat="1" applyFont="1" applyFill="1" applyBorder="1" applyAlignment="1">
      <alignment horizontal="right" vertical="top" wrapText="1"/>
    </xf>
    <xf numFmtId="0" fontId="53" fillId="0" borderId="0" xfId="0" applyFont="1" applyAlignment="1">
      <alignment/>
    </xf>
    <xf numFmtId="0" fontId="54" fillId="0" borderId="0" xfId="0" applyFont="1" applyAlignment="1">
      <alignment vertical="top" wrapText="1"/>
    </xf>
    <xf numFmtId="0" fontId="56" fillId="0" borderId="0" xfId="0" applyFont="1" applyAlignment="1">
      <alignment vertical="top"/>
    </xf>
    <xf numFmtId="0" fontId="54" fillId="0" borderId="0" xfId="0" applyFont="1" applyAlignment="1">
      <alignment vertical="top"/>
    </xf>
    <xf numFmtId="0" fontId="56" fillId="0" borderId="0" xfId="0" applyFont="1" applyBorder="1" applyAlignment="1">
      <alignment vertical="top" wrapText="1"/>
    </xf>
    <xf numFmtId="166" fontId="54" fillId="0" borderId="0" xfId="0" applyNumberFormat="1" applyFont="1" applyBorder="1" applyAlignment="1">
      <alignment vertical="top"/>
    </xf>
    <xf numFmtId="167" fontId="54" fillId="0" borderId="14" xfId="0" applyNumberFormat="1" applyFont="1" applyBorder="1" applyAlignment="1">
      <alignment horizontal="right" vertical="top"/>
    </xf>
    <xf numFmtId="166" fontId="54" fillId="0" borderId="14" xfId="0" applyNumberFormat="1" applyFont="1" applyBorder="1" applyAlignment="1">
      <alignment vertical="top"/>
    </xf>
    <xf numFmtId="167" fontId="54" fillId="0" borderId="11" xfId="0" applyNumberFormat="1" applyFont="1" applyBorder="1" applyAlignment="1">
      <alignment horizontal="right" vertical="top"/>
    </xf>
    <xf numFmtId="166" fontId="54" fillId="0" borderId="11" xfId="0" applyNumberFormat="1" applyFont="1" applyBorder="1" applyAlignment="1">
      <alignment vertical="top"/>
    </xf>
    <xf numFmtId="167" fontId="54" fillId="0" borderId="15" xfId="0" applyNumberFormat="1" applyFont="1" applyBorder="1" applyAlignment="1">
      <alignment horizontal="right" vertical="top"/>
    </xf>
    <xf numFmtId="166" fontId="54" fillId="0" borderId="15" xfId="0" applyNumberFormat="1" applyFont="1" applyBorder="1" applyAlignment="1">
      <alignment vertical="top"/>
    </xf>
    <xf numFmtId="0" fontId="60" fillId="0" borderId="0" xfId="0" applyFont="1" applyAlignment="1">
      <alignment vertical="top"/>
    </xf>
    <xf numFmtId="166" fontId="54" fillId="0" borderId="11" xfId="0" applyNumberFormat="1" applyFont="1" applyBorder="1" applyAlignment="1">
      <alignment horizontal="right" vertical="top"/>
    </xf>
    <xf numFmtId="0" fontId="54" fillId="0" borderId="0" xfId="0" applyNumberFormat="1" applyFont="1" applyAlignment="1">
      <alignment vertical="top"/>
    </xf>
    <xf numFmtId="166" fontId="54" fillId="0" borderId="0" xfId="0" applyNumberFormat="1" applyFont="1" applyAlignment="1">
      <alignment vertical="top"/>
    </xf>
    <xf numFmtId="0" fontId="54" fillId="6" borderId="9" xfId="0" applyFont="1" applyFill="1" applyBorder="1" applyAlignment="1">
      <alignment horizontal="right" vertical="top" wrapText="1"/>
    </xf>
    <xf numFmtId="0" fontId="2" fillId="6" borderId="9" xfId="0" applyFont="1" applyFill="1" applyBorder="1" applyAlignment="1" applyProtection="1">
      <alignment horizontal="right" vertical="top" wrapText="1"/>
      <protection/>
    </xf>
    <xf numFmtId="166" fontId="2" fillId="6" borderId="9" xfId="0" applyNumberFormat="1" applyFont="1" applyFill="1" applyBorder="1" applyAlignment="1" applyProtection="1">
      <alignment horizontal="right" vertical="top" wrapText="1"/>
      <protection/>
    </xf>
    <xf numFmtId="0" fontId="54" fillId="0" borderId="16" xfId="0" applyFont="1" applyFill="1" applyBorder="1" applyAlignment="1" applyProtection="1">
      <alignment horizontal="right" vertical="center" wrapText="1"/>
      <protection locked="0"/>
    </xf>
    <xf numFmtId="0" fontId="2" fillId="6" borderId="16" xfId="0" applyFont="1" applyFill="1" applyBorder="1" applyAlignment="1" applyProtection="1">
      <alignment horizontal="right" vertical="center" wrapText="1"/>
      <protection/>
    </xf>
    <xf numFmtId="166" fontId="2" fillId="6" borderId="16" xfId="0" applyNumberFormat="1" applyFont="1" applyFill="1" applyBorder="1" applyAlignment="1" applyProtection="1">
      <alignment horizontal="right" vertical="center" wrapText="1"/>
      <protection/>
    </xf>
    <xf numFmtId="0" fontId="54" fillId="0" borderId="14" xfId="0" applyFont="1" applyFill="1" applyBorder="1" applyAlignment="1" applyProtection="1">
      <alignment vertical="center" wrapText="1"/>
      <protection locked="0"/>
    </xf>
    <xf numFmtId="0" fontId="54" fillId="0" borderId="14" xfId="0" applyFont="1" applyFill="1" applyBorder="1" applyAlignment="1" applyProtection="1">
      <alignment horizontal="right" vertical="center" wrapText="1"/>
      <protection locked="0"/>
    </xf>
    <xf numFmtId="0" fontId="2" fillId="6" borderId="14" xfId="0" applyFont="1" applyFill="1" applyBorder="1" applyAlignment="1" applyProtection="1">
      <alignment horizontal="right" vertical="center" wrapText="1"/>
      <protection/>
    </xf>
    <xf numFmtId="166" fontId="2" fillId="6" borderId="14" xfId="0" applyNumberFormat="1" applyFont="1" applyFill="1" applyBorder="1" applyAlignment="1" applyProtection="1">
      <alignment horizontal="right" vertical="center" wrapText="1"/>
      <protection/>
    </xf>
    <xf numFmtId="0" fontId="54" fillId="0" borderId="15" xfId="0" applyFont="1" applyFill="1" applyBorder="1" applyAlignment="1" applyProtection="1">
      <alignment vertical="center" wrapText="1"/>
      <protection locked="0"/>
    </xf>
    <xf numFmtId="0" fontId="54" fillId="0" borderId="15" xfId="0" applyFont="1" applyFill="1" applyBorder="1" applyAlignment="1" applyProtection="1">
      <alignment horizontal="right" vertical="center" wrapText="1"/>
      <protection locked="0"/>
    </xf>
    <xf numFmtId="0" fontId="2" fillId="6" borderId="15" xfId="0" applyFont="1" applyFill="1" applyBorder="1" applyAlignment="1" applyProtection="1">
      <alignment horizontal="right" vertical="center" wrapText="1"/>
      <protection/>
    </xf>
    <xf numFmtId="166" fontId="2" fillId="6" borderId="15" xfId="0" applyNumberFormat="1" applyFont="1" applyFill="1" applyBorder="1" applyAlignment="1" applyProtection="1">
      <alignment horizontal="right" vertical="center" wrapText="1"/>
      <protection/>
    </xf>
    <xf numFmtId="0" fontId="2" fillId="6" borderId="11" xfId="0" applyFont="1" applyFill="1" applyBorder="1" applyAlignment="1">
      <alignment horizontal="right" vertical="top" wrapText="1"/>
    </xf>
    <xf numFmtId="166" fontId="2" fillId="6" borderId="11" xfId="0" applyNumberFormat="1" applyFont="1" applyFill="1" applyBorder="1" applyAlignment="1">
      <alignment horizontal="right" vertical="top" wrapText="1"/>
    </xf>
    <xf numFmtId="0" fontId="51" fillId="6" borderId="17" xfId="0" applyFont="1" applyFill="1" applyBorder="1" applyAlignment="1">
      <alignment vertical="top"/>
    </xf>
    <xf numFmtId="0" fontId="51" fillId="6" borderId="0" xfId="0" applyFont="1" applyFill="1" applyBorder="1" applyAlignment="1">
      <alignment vertical="top"/>
    </xf>
    <xf numFmtId="0" fontId="51" fillId="6" borderId="18" xfId="0" applyFont="1" applyFill="1" applyBorder="1" applyAlignment="1">
      <alignment vertical="top"/>
    </xf>
    <xf numFmtId="0" fontId="51" fillId="6" borderId="19" xfId="0" applyFont="1" applyFill="1" applyBorder="1" applyAlignment="1">
      <alignment vertical="top"/>
    </xf>
    <xf numFmtId="166" fontId="2" fillId="6" borderId="11" xfId="0" applyNumberFormat="1" applyFont="1" applyFill="1" applyBorder="1" applyAlignment="1" applyProtection="1">
      <alignment horizontal="right" vertical="center"/>
      <protection/>
    </xf>
    <xf numFmtId="0" fontId="54" fillId="0" borderId="0" xfId="0" applyFont="1" applyBorder="1" applyAlignment="1">
      <alignment horizontal="right" vertical="top" wrapText="1"/>
    </xf>
    <xf numFmtId="0" fontId="54" fillId="0" borderId="0" xfId="0" applyFont="1" applyBorder="1" applyAlignment="1">
      <alignment wrapText="1"/>
    </xf>
    <xf numFmtId="0" fontId="54" fillId="0" borderId="0" xfId="0" applyFont="1" applyBorder="1" applyAlignment="1">
      <alignment vertical="top" wrapText="1"/>
    </xf>
    <xf numFmtId="0" fontId="61" fillId="0" borderId="0" xfId="45" applyFont="1" applyFill="1" applyBorder="1" applyAlignment="1">
      <alignment vertical="top" wrapText="1"/>
    </xf>
    <xf numFmtId="0" fontId="51" fillId="0" borderId="0" xfId="0" applyFont="1" applyFill="1" applyBorder="1" applyAlignment="1">
      <alignment vertical="top"/>
    </xf>
    <xf numFmtId="0" fontId="54" fillId="0" borderId="0" xfId="0" applyFont="1" applyFill="1" applyBorder="1" applyAlignment="1">
      <alignment vertical="top" wrapText="1"/>
    </xf>
    <xf numFmtId="0" fontId="51" fillId="6" borderId="20" xfId="0" applyFont="1" applyFill="1" applyBorder="1" applyAlignment="1">
      <alignment vertical="top"/>
    </xf>
    <xf numFmtId="0" fontId="54" fillId="0" borderId="0" xfId="0" applyFont="1" applyFill="1" applyAlignment="1" applyProtection="1">
      <alignment horizontal="left" vertical="center" wrapText="1" indent="1"/>
      <protection locked="0"/>
    </xf>
    <xf numFmtId="0" fontId="54" fillId="0" borderId="0" xfId="0" applyFont="1" applyAlignment="1" applyProtection="1">
      <alignment horizontal="left" wrapText="1" indent="1"/>
      <protection locked="0"/>
    </xf>
    <xf numFmtId="0" fontId="54" fillId="0" borderId="0" xfId="0" applyFont="1" applyFill="1" applyAlignment="1" applyProtection="1">
      <alignment horizontal="left" wrapText="1" indent="1"/>
      <protection locked="0"/>
    </xf>
    <xf numFmtId="0" fontId="54" fillId="0" borderId="16" xfId="0" applyFont="1" applyFill="1" applyBorder="1" applyAlignment="1" applyProtection="1">
      <alignment horizontal="left" vertical="center" wrapText="1" indent="1"/>
      <protection locked="0"/>
    </xf>
    <xf numFmtId="0" fontId="54" fillId="0" borderId="0" xfId="0" applyFont="1" applyAlignment="1" applyProtection="1">
      <alignment horizontal="left" vertical="center" wrapText="1" indent="1"/>
      <protection locked="0"/>
    </xf>
    <xf numFmtId="0" fontId="54" fillId="0" borderId="11" xfId="0" applyFont="1" applyFill="1" applyBorder="1" applyAlignment="1" applyProtection="1">
      <alignment horizontal="left" vertical="center" wrapText="1" indent="1"/>
      <protection locked="0"/>
    </xf>
    <xf numFmtId="168" fontId="54" fillId="0" borderId="11" xfId="58" applyNumberFormat="1" applyFont="1" applyFill="1" applyBorder="1" applyAlignment="1" applyProtection="1">
      <alignment horizontal="right" vertical="center"/>
      <protection locked="0"/>
    </xf>
    <xf numFmtId="168" fontId="2" fillId="6" borderId="11" xfId="58" applyNumberFormat="1" applyFont="1" applyFill="1" applyBorder="1" applyAlignment="1" applyProtection="1">
      <alignment horizontal="right" vertical="center"/>
      <protection/>
    </xf>
    <xf numFmtId="0" fontId="54" fillId="0" borderId="14" xfId="0" applyFont="1" applyFill="1" applyBorder="1" applyAlignment="1" applyProtection="1">
      <alignment horizontal="left" vertical="center" wrapText="1" indent="1"/>
      <protection locked="0"/>
    </xf>
    <xf numFmtId="0" fontId="54" fillId="0" borderId="15" xfId="0" applyFont="1" applyFill="1" applyBorder="1" applyAlignment="1" applyProtection="1">
      <alignment horizontal="left" vertical="center" wrapText="1" indent="1"/>
      <protection locked="0"/>
    </xf>
    <xf numFmtId="166" fontId="54" fillId="0" borderId="11" xfId="0" applyNumberFormat="1" applyFont="1" applyFill="1" applyBorder="1" applyAlignment="1" applyProtection="1">
      <alignment horizontal="left" vertical="center" wrapText="1" indent="1"/>
      <protection locked="0"/>
    </xf>
    <xf numFmtId="0" fontId="54" fillId="0" borderId="11" xfId="0" applyFont="1" applyFill="1" applyBorder="1" applyAlignment="1" applyProtection="1">
      <alignment horizontal="left" wrapText="1" indent="1"/>
      <protection locked="0"/>
    </xf>
    <xf numFmtId="166" fontId="56" fillId="6" borderId="14" xfId="0" applyNumberFormat="1" applyFont="1" applyFill="1" applyBorder="1" applyAlignment="1" applyProtection="1">
      <alignment horizontal="right" vertical="center" wrapText="1"/>
      <protection/>
    </xf>
    <xf numFmtId="0" fontId="54" fillId="0" borderId="14" xfId="0" applyNumberFormat="1" applyFont="1" applyBorder="1" applyAlignment="1">
      <alignment horizontal="left" vertical="top" indent="1"/>
    </xf>
    <xf numFmtId="0" fontId="54" fillId="0" borderId="11" xfId="0" applyNumberFormat="1" applyFont="1" applyBorder="1" applyAlignment="1">
      <alignment horizontal="left" vertical="top" indent="1"/>
    </xf>
    <xf numFmtId="0" fontId="54" fillId="0" borderId="15" xfId="0" applyNumberFormat="1" applyFont="1" applyBorder="1" applyAlignment="1">
      <alignment horizontal="left" vertical="top" indent="1"/>
    </xf>
    <xf numFmtId="0" fontId="54" fillId="0" borderId="21" xfId="0" applyNumberFormat="1" applyFont="1" applyBorder="1" applyAlignment="1">
      <alignment horizontal="left" vertical="top" wrapText="1" indent="1"/>
    </xf>
    <xf numFmtId="0" fontId="54" fillId="0" borderId="14" xfId="0" applyNumberFormat="1" applyFont="1" applyBorder="1" applyAlignment="1">
      <alignment horizontal="left" vertical="top" indent="2"/>
    </xf>
    <xf numFmtId="0" fontId="54" fillId="0" borderId="11" xfId="0" applyNumberFormat="1" applyFont="1" applyBorder="1" applyAlignment="1">
      <alignment horizontal="left" vertical="top" indent="2"/>
    </xf>
    <xf numFmtId="0" fontId="54" fillId="0" borderId="15" xfId="0" applyNumberFormat="1" applyFont="1" applyBorder="1" applyAlignment="1">
      <alignment horizontal="left" vertical="top" indent="2"/>
    </xf>
    <xf numFmtId="169" fontId="0" fillId="0" borderId="0" xfId="0" applyNumberFormat="1" applyAlignment="1">
      <alignment horizontal="right" vertical="center"/>
    </xf>
    <xf numFmtId="169" fontId="54" fillId="0" borderId="11" xfId="0" applyNumberFormat="1" applyFont="1" applyFill="1" applyBorder="1" applyAlignment="1">
      <alignment horizontal="right" vertical="center"/>
    </xf>
    <xf numFmtId="169" fontId="54" fillId="0" borderId="0" xfId="0" applyNumberFormat="1" applyFont="1" applyAlignment="1">
      <alignment horizontal="right"/>
    </xf>
    <xf numFmtId="169" fontId="54" fillId="0" borderId="0" xfId="0" applyNumberFormat="1" applyFont="1" applyAlignment="1">
      <alignment horizontal="right" vertical="center"/>
    </xf>
    <xf numFmtId="169" fontId="54" fillId="0" borderId="14" xfId="0" applyNumberFormat="1" applyFont="1" applyFill="1" applyBorder="1" applyAlignment="1">
      <alignment horizontal="right" vertical="center"/>
    </xf>
    <xf numFmtId="169" fontId="54" fillId="0" borderId="15" xfId="0" applyNumberFormat="1" applyFont="1" applyFill="1" applyBorder="1" applyAlignment="1">
      <alignment horizontal="right" vertical="center"/>
    </xf>
    <xf numFmtId="169" fontId="54" fillId="0" borderId="16" xfId="0" applyNumberFormat="1" applyFont="1" applyFill="1" applyBorder="1" applyAlignment="1">
      <alignment horizontal="right" vertical="center"/>
    </xf>
    <xf numFmtId="169" fontId="54" fillId="0" borderId="0" xfId="0" applyNumberFormat="1" applyFont="1" applyFill="1" applyAlignment="1">
      <alignment horizontal="right" vertical="center"/>
    </xf>
    <xf numFmtId="0" fontId="0" fillId="0" borderId="0" xfId="45" applyFont="1" applyAlignment="1">
      <alignment vertical="center"/>
    </xf>
    <xf numFmtId="0" fontId="54" fillId="0" borderId="14" xfId="0" applyNumberFormat="1" applyFont="1" applyBorder="1" applyAlignment="1">
      <alignment horizontal="left" vertical="top" wrapText="1" indent="1"/>
    </xf>
    <xf numFmtId="0" fontId="54" fillId="0" borderId="11" xfId="0" applyNumberFormat="1" applyFont="1" applyBorder="1" applyAlignment="1">
      <alignment horizontal="left" vertical="top" wrapText="1" indent="1"/>
    </xf>
    <xf numFmtId="0" fontId="54" fillId="0" borderId="15" xfId="0" applyNumberFormat="1" applyFont="1" applyBorder="1" applyAlignment="1">
      <alignment horizontal="left" vertical="top" wrapText="1" indent="1"/>
    </xf>
    <xf numFmtId="0" fontId="54" fillId="0" borderId="22" xfId="0" applyFont="1" applyBorder="1" applyAlignment="1">
      <alignment horizontal="left" vertical="top" wrapText="1" indent="1"/>
    </xf>
    <xf numFmtId="0" fontId="54" fillId="0" borderId="16" xfId="0" applyFont="1" applyFill="1" applyBorder="1" applyAlignment="1" applyProtection="1">
      <alignment vertical="center" wrapText="1"/>
      <protection locked="0"/>
    </xf>
    <xf numFmtId="0" fontId="54" fillId="0" borderId="9" xfId="0" applyFont="1" applyFill="1" applyBorder="1" applyAlignment="1" applyProtection="1">
      <alignment vertical="center" wrapText="1"/>
      <protection locked="0"/>
    </xf>
    <xf numFmtId="169" fontId="54" fillId="0" borderId="9" xfId="0" applyNumberFormat="1" applyFont="1" applyFill="1" applyBorder="1" applyAlignment="1">
      <alignment horizontal="right" vertical="center"/>
    </xf>
    <xf numFmtId="0" fontId="54" fillId="0" borderId="9" xfId="0" applyFont="1" applyFill="1" applyBorder="1" applyAlignment="1" applyProtection="1">
      <alignment horizontal="right" vertical="center" wrapText="1"/>
      <protection locked="0"/>
    </xf>
    <xf numFmtId="0" fontId="2" fillId="6" borderId="9" xfId="0" applyFont="1" applyFill="1" applyBorder="1" applyAlignment="1" applyProtection="1">
      <alignment horizontal="right" vertical="center" wrapText="1"/>
      <protection/>
    </xf>
    <xf numFmtId="0" fontId="0" fillId="13" borderId="23" xfId="0" applyFont="1" applyFill="1" applyBorder="1" applyAlignment="1">
      <alignment/>
    </xf>
    <xf numFmtId="0" fontId="0" fillId="13" borderId="24" xfId="0" applyFont="1" applyFill="1" applyBorder="1" applyAlignment="1">
      <alignment/>
    </xf>
    <xf numFmtId="0" fontId="0" fillId="13" borderId="25" xfId="0" applyFont="1" applyFill="1" applyBorder="1" applyAlignment="1">
      <alignment/>
    </xf>
    <xf numFmtId="0" fontId="0" fillId="0" borderId="0" xfId="0" applyFont="1" applyAlignment="1">
      <alignment/>
    </xf>
    <xf numFmtId="0" fontId="0" fillId="13" borderId="26" xfId="0" applyFont="1" applyFill="1" applyBorder="1" applyAlignment="1">
      <alignment/>
    </xf>
    <xf numFmtId="0" fontId="0" fillId="13" borderId="27" xfId="0" applyFont="1" applyFill="1" applyBorder="1" applyAlignment="1">
      <alignment/>
    </xf>
    <xf numFmtId="0" fontId="0" fillId="13" borderId="0" xfId="0" applyFont="1" applyFill="1" applyBorder="1" applyAlignment="1">
      <alignment/>
    </xf>
    <xf numFmtId="0" fontId="57" fillId="13" borderId="26" xfId="0" applyFont="1" applyFill="1" applyBorder="1" applyAlignment="1">
      <alignment wrapText="1"/>
    </xf>
    <xf numFmtId="166" fontId="0" fillId="0" borderId="11" xfId="0" applyNumberFormat="1" applyFont="1" applyBorder="1" applyAlignment="1">
      <alignment/>
    </xf>
    <xf numFmtId="0" fontId="0" fillId="13" borderId="28" xfId="0" applyFont="1" applyFill="1" applyBorder="1" applyAlignment="1">
      <alignment/>
    </xf>
    <xf numFmtId="0" fontId="0" fillId="33" borderId="29" xfId="0" applyFont="1" applyFill="1" applyBorder="1" applyAlignment="1">
      <alignment horizontal="right"/>
    </xf>
    <xf numFmtId="14" fontId="0" fillId="33" borderId="29" xfId="0" applyNumberFormat="1" applyFont="1" applyFill="1" applyBorder="1" applyAlignment="1">
      <alignment horizontal="right"/>
    </xf>
    <xf numFmtId="167" fontId="54" fillId="33" borderId="14" xfId="0" applyNumberFormat="1" applyFont="1" applyFill="1" applyBorder="1" applyAlignment="1">
      <alignment horizontal="right" vertical="top"/>
    </xf>
    <xf numFmtId="0" fontId="54" fillId="33" borderId="14" xfId="0" applyNumberFormat="1" applyFont="1" applyFill="1" applyBorder="1" applyAlignment="1">
      <alignment horizontal="left" vertical="top" indent="1"/>
    </xf>
    <xf numFmtId="166" fontId="54" fillId="33" borderId="14" xfId="0" applyNumberFormat="1" applyFont="1" applyFill="1" applyBorder="1" applyAlignment="1">
      <alignment vertical="top"/>
    </xf>
    <xf numFmtId="167" fontId="54" fillId="33" borderId="15" xfId="0" applyNumberFormat="1" applyFont="1" applyFill="1" applyBorder="1" applyAlignment="1">
      <alignment horizontal="right" vertical="top"/>
    </xf>
    <xf numFmtId="0" fontId="54" fillId="33" borderId="15" xfId="0" applyNumberFormat="1" applyFont="1" applyFill="1" applyBorder="1" applyAlignment="1">
      <alignment horizontal="left" vertical="top" indent="1"/>
    </xf>
    <xf numFmtId="166" fontId="54" fillId="33" borderId="15" xfId="0" applyNumberFormat="1" applyFont="1" applyFill="1" applyBorder="1" applyAlignment="1">
      <alignment vertical="top"/>
    </xf>
    <xf numFmtId="167" fontId="54" fillId="33" borderId="11" xfId="0" applyNumberFormat="1" applyFont="1" applyFill="1" applyBorder="1" applyAlignment="1">
      <alignment horizontal="right" vertical="top"/>
    </xf>
    <xf numFmtId="0" fontId="54" fillId="33" borderId="11" xfId="0" applyNumberFormat="1" applyFont="1" applyFill="1" applyBorder="1" applyAlignment="1">
      <alignment horizontal="left" vertical="top" indent="1"/>
    </xf>
    <xf numFmtId="166" fontId="54" fillId="33" borderId="11" xfId="0" applyNumberFormat="1" applyFont="1" applyFill="1" applyBorder="1" applyAlignment="1">
      <alignment vertical="top"/>
    </xf>
    <xf numFmtId="169" fontId="54" fillId="0" borderId="30" xfId="0" applyNumberFormat="1" applyFont="1" applyFill="1" applyBorder="1" applyAlignment="1">
      <alignment horizontal="right" vertical="center"/>
    </xf>
    <xf numFmtId="0" fontId="54" fillId="0" borderId="30" xfId="0" applyFont="1" applyFill="1" applyBorder="1" applyAlignment="1" applyProtection="1">
      <alignment horizontal="left" vertical="center" wrapText="1" indent="1"/>
      <protection locked="0"/>
    </xf>
    <xf numFmtId="0" fontId="54" fillId="0" borderId="30" xfId="0" applyFont="1" applyFill="1" applyBorder="1" applyAlignment="1" applyProtection="1">
      <alignment horizontal="right" vertical="center" wrapText="1"/>
      <protection locked="0"/>
    </xf>
    <xf numFmtId="0" fontId="2" fillId="6" borderId="30" xfId="0" applyFont="1" applyFill="1" applyBorder="1" applyAlignment="1" applyProtection="1">
      <alignment horizontal="right" vertical="center" wrapText="1"/>
      <protection/>
    </xf>
    <xf numFmtId="166" fontId="2" fillId="6" borderId="30" xfId="0" applyNumberFormat="1" applyFont="1" applyFill="1" applyBorder="1" applyAlignment="1" applyProtection="1">
      <alignment horizontal="right" vertical="center" wrapText="1"/>
      <protection/>
    </xf>
    <xf numFmtId="169" fontId="54" fillId="0" borderId="31" xfId="0" applyNumberFormat="1" applyFont="1" applyFill="1" applyBorder="1" applyAlignment="1">
      <alignment horizontal="right" vertical="center"/>
    </xf>
    <xf numFmtId="0" fontId="54" fillId="0" borderId="31" xfId="0" applyFont="1" applyFill="1" applyBorder="1" applyAlignment="1" applyProtection="1">
      <alignment horizontal="left" vertical="center" wrapText="1" indent="1"/>
      <protection locked="0"/>
    </xf>
    <xf numFmtId="0" fontId="54" fillId="0" borderId="31" xfId="0" applyFont="1" applyFill="1" applyBorder="1" applyAlignment="1" applyProtection="1">
      <alignment horizontal="right" vertical="center" wrapText="1"/>
      <protection locked="0"/>
    </xf>
    <xf numFmtId="0" fontId="2" fillId="6" borderId="31" xfId="0" applyFont="1" applyFill="1" applyBorder="1" applyAlignment="1" applyProtection="1">
      <alignment horizontal="right" vertical="center" wrapText="1"/>
      <protection/>
    </xf>
    <xf numFmtId="166" fontId="2" fillId="6" borderId="31" xfId="0" applyNumberFormat="1" applyFont="1" applyFill="1" applyBorder="1" applyAlignment="1" applyProtection="1">
      <alignment horizontal="right" vertical="center" wrapText="1"/>
      <protection/>
    </xf>
    <xf numFmtId="0" fontId="54" fillId="0" borderId="9" xfId="0" applyFont="1" applyFill="1" applyBorder="1" applyAlignment="1" applyProtection="1">
      <alignment horizontal="left" vertical="center" wrapText="1" indent="1"/>
      <protection locked="0"/>
    </xf>
    <xf numFmtId="166" fontId="2" fillId="6" borderId="9" xfId="0" applyNumberFormat="1" applyFont="1" applyFill="1" applyBorder="1" applyAlignment="1" applyProtection="1">
      <alignment horizontal="right" vertical="center" wrapText="1"/>
      <protection/>
    </xf>
    <xf numFmtId="167" fontId="54" fillId="0" borderId="16" xfId="0" applyNumberFormat="1" applyFont="1" applyBorder="1" applyAlignment="1">
      <alignment horizontal="right" vertical="top"/>
    </xf>
    <xf numFmtId="166" fontId="54" fillId="0" borderId="16" xfId="0" applyNumberFormat="1" applyFont="1" applyBorder="1" applyAlignment="1">
      <alignment vertical="top"/>
    </xf>
    <xf numFmtId="167" fontId="54" fillId="0" borderId="30" xfId="0" applyNumberFormat="1" applyFont="1" applyBorder="1" applyAlignment="1">
      <alignment horizontal="right" vertical="top"/>
    </xf>
    <xf numFmtId="166" fontId="54" fillId="0" borderId="30" xfId="0" applyNumberFormat="1" applyFont="1" applyBorder="1" applyAlignment="1">
      <alignment vertical="top"/>
    </xf>
    <xf numFmtId="167" fontId="54" fillId="0" borderId="31" xfId="0" applyNumberFormat="1" applyFont="1" applyBorder="1" applyAlignment="1">
      <alignment horizontal="right" vertical="top"/>
    </xf>
    <xf numFmtId="166" fontId="54" fillId="0" borderId="31" xfId="0" applyNumberFormat="1" applyFont="1" applyBorder="1" applyAlignment="1">
      <alignment vertical="top"/>
    </xf>
    <xf numFmtId="169" fontId="54" fillId="0" borderId="11" xfId="45" applyNumberFormat="1" applyFont="1" applyFill="1" applyBorder="1" applyAlignment="1">
      <alignment horizontal="right" vertical="center"/>
    </xf>
    <xf numFmtId="166" fontId="54" fillId="0" borderId="11" xfId="45" applyNumberFormat="1" applyFont="1" applyFill="1" applyBorder="1" applyAlignment="1" applyProtection="1">
      <alignment horizontal="left" vertical="center" wrapText="1" indent="1"/>
      <protection locked="0"/>
    </xf>
    <xf numFmtId="0" fontId="0" fillId="0" borderId="0" xfId="0" applyAlignment="1">
      <alignment horizontal="right"/>
    </xf>
    <xf numFmtId="167" fontId="0" fillId="0" borderId="11" xfId="0" applyNumberFormat="1" applyFont="1" applyBorder="1" applyAlignment="1">
      <alignment horizontal="right"/>
    </xf>
    <xf numFmtId="0" fontId="0" fillId="0" borderId="0" xfId="0" applyAlignment="1">
      <alignment wrapText="1"/>
    </xf>
    <xf numFmtId="0" fontId="0" fillId="0" borderId="11" xfId="0" applyFont="1" applyBorder="1" applyAlignment="1">
      <alignment wrapText="1"/>
    </xf>
    <xf numFmtId="0" fontId="57" fillId="0" borderId="11" xfId="0" applyFont="1" applyBorder="1" applyAlignment="1">
      <alignment horizontal="right" vertical="top" wrapText="1"/>
    </xf>
    <xf numFmtId="166" fontId="54" fillId="0" borderId="11" xfId="0" applyNumberFormat="1" applyFont="1" applyFill="1" applyBorder="1" applyAlignment="1" applyProtection="1">
      <alignment horizontal="right" vertical="center" wrapText="1" indent="1"/>
      <protection locked="0"/>
    </xf>
    <xf numFmtId="166" fontId="54" fillId="0" borderId="11" xfId="45" applyNumberFormat="1" applyFont="1" applyFill="1" applyBorder="1" applyAlignment="1" applyProtection="1">
      <alignment horizontal="right" vertical="center" wrapText="1" indent="1"/>
      <protection locked="0"/>
    </xf>
    <xf numFmtId="166" fontId="54" fillId="0" borderId="11" xfId="0" applyNumberFormat="1" applyFont="1" applyBorder="1" applyAlignment="1">
      <alignment horizontal="right" vertical="top" wrapText="1"/>
    </xf>
    <xf numFmtId="166" fontId="54" fillId="0" borderId="11" xfId="0" applyNumberFormat="1" applyFont="1" applyBorder="1" applyAlignment="1">
      <alignment horizontal="left" vertical="top" wrapText="1"/>
    </xf>
    <xf numFmtId="0" fontId="54" fillId="0" borderId="16" xfId="0" applyFont="1" applyFill="1" applyBorder="1" applyAlignment="1" applyProtection="1">
      <alignment horizontal="left" vertical="center" wrapText="1" indent="1"/>
      <protection locked="0"/>
    </xf>
    <xf numFmtId="0" fontId="62" fillId="10" borderId="21" xfId="0" applyFont="1" applyFill="1" applyBorder="1" applyAlignment="1">
      <alignment vertical="top" wrapText="1"/>
    </xf>
    <xf numFmtId="169" fontId="54" fillId="0" borderId="32" xfId="0" applyNumberFormat="1" applyFont="1" applyFill="1" applyBorder="1" applyAlignment="1">
      <alignment horizontal="right" vertical="center"/>
    </xf>
    <xf numFmtId="0" fontId="54" fillId="0" borderId="32" xfId="0" applyFont="1" applyFill="1" applyBorder="1" applyAlignment="1" applyProtection="1">
      <alignment horizontal="left" vertical="center" wrapText="1" indent="1"/>
      <protection locked="0"/>
    </xf>
    <xf numFmtId="0" fontId="2" fillId="6" borderId="32" xfId="0" applyFont="1" applyFill="1" applyBorder="1" applyAlignment="1" applyProtection="1">
      <alignment horizontal="right" vertical="center" wrapText="1"/>
      <protection/>
    </xf>
    <xf numFmtId="166" fontId="2" fillId="6" borderId="32" xfId="0" applyNumberFormat="1" applyFont="1" applyFill="1" applyBorder="1" applyAlignment="1" applyProtection="1">
      <alignment horizontal="right" vertical="center" wrapText="1"/>
      <protection/>
    </xf>
    <xf numFmtId="169" fontId="54" fillId="0" borderId="33" xfId="0" applyNumberFormat="1" applyFont="1" applyFill="1" applyBorder="1" applyAlignment="1">
      <alignment horizontal="right" vertical="center"/>
    </xf>
    <xf numFmtId="0" fontId="54" fillId="0" borderId="33" xfId="0" applyFont="1" applyFill="1" applyBorder="1" applyAlignment="1" applyProtection="1">
      <alignment horizontal="left" vertical="center" wrapText="1" indent="1"/>
      <protection locked="0"/>
    </xf>
    <xf numFmtId="0" fontId="2" fillId="6" borderId="33" xfId="0" applyFont="1" applyFill="1" applyBorder="1" applyAlignment="1" applyProtection="1">
      <alignment horizontal="right" vertical="center" wrapText="1"/>
      <protection/>
    </xf>
    <xf numFmtId="166" fontId="2" fillId="6" borderId="33" xfId="0" applyNumberFormat="1" applyFont="1" applyFill="1" applyBorder="1" applyAlignment="1" applyProtection="1">
      <alignment horizontal="right" vertical="center" wrapText="1"/>
      <protection/>
    </xf>
    <xf numFmtId="167" fontId="54" fillId="0" borderId="34" xfId="0" applyNumberFormat="1" applyFont="1" applyBorder="1" applyAlignment="1">
      <alignment horizontal="right" vertical="top"/>
    </xf>
    <xf numFmtId="166" fontId="54" fillId="0" borderId="34" xfId="0" applyNumberFormat="1" applyFont="1" applyBorder="1" applyAlignment="1">
      <alignment vertical="top"/>
    </xf>
    <xf numFmtId="0" fontId="51" fillId="6" borderId="9" xfId="45" applyFont="1" applyFill="1" applyBorder="1" applyAlignment="1">
      <alignment vertical="top" wrapText="1"/>
    </xf>
    <xf numFmtId="0" fontId="51" fillId="6" borderId="16" xfId="57" applyBorder="1">
      <alignment vertical="top" wrapText="1"/>
      <protection/>
    </xf>
    <xf numFmtId="0" fontId="54" fillId="0" borderId="35" xfId="0" applyFont="1" applyFill="1" applyBorder="1" applyAlignment="1" applyProtection="1">
      <alignment horizontal="right" vertical="center" wrapText="1"/>
      <protection locked="0"/>
    </xf>
    <xf numFmtId="0" fontId="54" fillId="0" borderId="22" xfId="0" applyFont="1" applyFill="1" applyBorder="1" applyAlignment="1" applyProtection="1">
      <alignment horizontal="right" vertical="center" wrapText="1"/>
      <protection locked="0"/>
    </xf>
    <xf numFmtId="0" fontId="54" fillId="0" borderId="36" xfId="0" applyFont="1" applyFill="1" applyBorder="1" applyAlignment="1" applyProtection="1">
      <alignment horizontal="right" vertical="center" wrapText="1"/>
      <protection locked="0"/>
    </xf>
    <xf numFmtId="0" fontId="54" fillId="0" borderId="12" xfId="0" applyFont="1" applyFill="1" applyBorder="1" applyAlignment="1" applyProtection="1">
      <alignment horizontal="right" vertical="center" wrapText="1"/>
      <protection locked="0"/>
    </xf>
    <xf numFmtId="0" fontId="3" fillId="0" borderId="14"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3" fillId="0" borderId="15" xfId="0" applyFont="1" applyFill="1" applyBorder="1" applyAlignment="1" applyProtection="1">
      <alignment horizontal="right" vertical="center" wrapText="1"/>
      <protection locked="0"/>
    </xf>
    <xf numFmtId="0" fontId="54" fillId="0" borderId="37" xfId="0" applyFont="1" applyFill="1" applyBorder="1" applyAlignment="1" applyProtection="1">
      <alignment horizontal="right" vertical="center" wrapText="1"/>
      <protection locked="0"/>
    </xf>
    <xf numFmtId="0" fontId="54" fillId="0" borderId="38" xfId="0" applyFont="1" applyFill="1" applyBorder="1" applyAlignment="1" applyProtection="1">
      <alignment horizontal="right" vertical="center" wrapText="1"/>
      <protection locked="0"/>
    </xf>
    <xf numFmtId="169" fontId="54" fillId="0" borderId="0" xfId="0" applyNumberFormat="1" applyFont="1" applyFill="1" applyBorder="1" applyAlignment="1">
      <alignment horizontal="right" vertical="center"/>
    </xf>
    <xf numFmtId="0" fontId="54" fillId="0" borderId="0" xfId="0" applyFont="1" applyFill="1" applyBorder="1" applyAlignment="1" applyProtection="1">
      <alignment horizontal="left" vertical="center" wrapText="1" indent="1"/>
      <protection locked="0"/>
    </xf>
    <xf numFmtId="0" fontId="54" fillId="0" borderId="0" xfId="0" applyFont="1" applyFill="1" applyBorder="1" applyAlignment="1" applyProtection="1">
      <alignment horizontal="right" vertical="center" wrapText="1"/>
      <protection locked="0"/>
    </xf>
    <xf numFmtId="0" fontId="2" fillId="6" borderId="0" xfId="0" applyFont="1" applyFill="1" applyBorder="1" applyAlignment="1" applyProtection="1">
      <alignment horizontal="right" vertical="center" wrapText="1"/>
      <protection/>
    </xf>
    <xf numFmtId="166" fontId="2" fillId="6" borderId="0" xfId="0" applyNumberFormat="1" applyFont="1" applyFill="1" applyBorder="1" applyAlignment="1" applyProtection="1">
      <alignment horizontal="right" vertical="center" wrapText="1"/>
      <protection/>
    </xf>
    <xf numFmtId="0" fontId="54" fillId="0" borderId="39" xfId="0" applyFont="1" applyFill="1" applyBorder="1" applyAlignment="1" applyProtection="1">
      <alignment horizontal="right" vertical="center" wrapText="1"/>
      <protection locked="0"/>
    </xf>
    <xf numFmtId="0" fontId="54" fillId="0" borderId="0" xfId="0" applyNumberFormat="1" applyFont="1" applyAlignment="1">
      <alignment horizontal="right" vertical="top" wrapText="1"/>
    </xf>
    <xf numFmtId="166" fontId="54" fillId="6" borderId="11" xfId="0" applyNumberFormat="1" applyFont="1" applyFill="1" applyBorder="1" applyAlignment="1" applyProtection="1">
      <alignment horizontal="left" vertical="center" wrapText="1"/>
      <protection/>
    </xf>
    <xf numFmtId="2" fontId="51" fillId="6" borderId="11" xfId="0" applyNumberFormat="1" applyFont="1" applyFill="1" applyBorder="1" applyAlignment="1">
      <alignment horizontal="left" vertical="top" wrapText="1"/>
    </xf>
    <xf numFmtId="166" fontId="54" fillId="6" borderId="11" xfId="0" applyNumberFormat="1" applyFont="1" applyFill="1" applyBorder="1" applyAlignment="1" applyProtection="1">
      <alignment horizontal="right" vertical="center" wrapText="1"/>
      <protection/>
    </xf>
    <xf numFmtId="169" fontId="56" fillId="6" borderId="40" xfId="57" applyNumberFormat="1" applyFont="1" applyBorder="1" applyAlignment="1">
      <alignment horizontal="right" vertical="top"/>
      <protection/>
    </xf>
    <xf numFmtId="0" fontId="56" fillId="6" borderId="36" xfId="0" applyFont="1" applyFill="1" applyBorder="1" applyAlignment="1">
      <alignment horizontal="center" vertical="center"/>
    </xf>
    <xf numFmtId="0" fontId="56" fillId="6" borderId="12" xfId="0" applyFont="1" applyFill="1" applyBorder="1" applyAlignment="1">
      <alignment horizontal="center" vertical="center"/>
    </xf>
    <xf numFmtId="0" fontId="54" fillId="6" borderId="11" xfId="0" applyFont="1" applyFill="1" applyBorder="1" applyAlignment="1">
      <alignment horizontal="left" vertical="top" wrapText="1"/>
    </xf>
    <xf numFmtId="0" fontId="3" fillId="6" borderId="11" xfId="0" applyFont="1" applyFill="1" applyBorder="1" applyAlignment="1">
      <alignment horizontal="left" vertical="top" wrapText="1"/>
    </xf>
    <xf numFmtId="0" fontId="2" fillId="6" borderId="11" xfId="0" applyFont="1" applyFill="1" applyBorder="1" applyAlignment="1" applyProtection="1">
      <alignment horizontal="left" vertical="top" wrapText="1"/>
      <protection locked="0"/>
    </xf>
    <xf numFmtId="166" fontId="2" fillId="6" borderId="11" xfId="0" applyNumberFormat="1" applyFont="1" applyFill="1" applyBorder="1" applyAlignment="1" applyProtection="1">
      <alignment horizontal="left" vertical="top" wrapText="1"/>
      <protection locked="0"/>
    </xf>
    <xf numFmtId="0" fontId="54" fillId="0" borderId="0" xfId="0" applyNumberFormat="1" applyFont="1" applyAlignment="1">
      <alignment horizontal="left" vertical="top" wrapText="1"/>
    </xf>
    <xf numFmtId="0" fontId="2" fillId="6" borderId="11" xfId="0" applyFont="1" applyFill="1" applyBorder="1" applyAlignment="1">
      <alignment horizontal="left" vertical="top" wrapText="1"/>
    </xf>
    <xf numFmtId="166" fontId="54" fillId="33" borderId="11" xfId="0" applyNumberFormat="1" applyFont="1" applyFill="1" applyBorder="1" applyAlignment="1" applyProtection="1">
      <alignment horizontal="right" vertical="center" wrapText="1"/>
      <protection locked="0"/>
    </xf>
    <xf numFmtId="0" fontId="56" fillId="6" borderId="11" xfId="0" applyFont="1" applyFill="1" applyBorder="1" applyAlignment="1">
      <alignment horizontal="left" vertical="top" wrapText="1"/>
    </xf>
    <xf numFmtId="166" fontId="56" fillId="6" borderId="11" xfId="0" applyNumberFormat="1" applyFont="1" applyFill="1" applyBorder="1" applyAlignment="1">
      <alignment horizontal="right" vertical="center" wrapText="1"/>
    </xf>
    <xf numFmtId="0" fontId="54" fillId="0" borderId="0" xfId="0" applyFont="1" applyAlignment="1" applyProtection="1">
      <alignment horizontal="left" wrapText="1"/>
      <protection locked="0"/>
    </xf>
    <xf numFmtId="0" fontId="54" fillId="0" borderId="0" xfId="0" applyFont="1" applyAlignment="1" applyProtection="1">
      <alignment horizontal="right" wrapText="1"/>
      <protection locked="0"/>
    </xf>
    <xf numFmtId="0" fontId="2" fillId="6" borderId="9" xfId="0" applyFont="1" applyFill="1" applyBorder="1" applyAlignment="1">
      <alignment horizontal="right" vertical="top" wrapText="1"/>
    </xf>
    <xf numFmtId="166" fontId="2" fillId="6" borderId="9" xfId="0" applyNumberFormat="1" applyFont="1" applyFill="1" applyBorder="1" applyAlignment="1">
      <alignment horizontal="right" vertical="top" wrapText="1"/>
    </xf>
    <xf numFmtId="0" fontId="54" fillId="0" borderId="41" xfId="0" applyFont="1" applyFill="1" applyBorder="1" applyAlignment="1" applyProtection="1">
      <alignment horizontal="left" vertical="center" wrapText="1" indent="1"/>
      <protection locked="0"/>
    </xf>
    <xf numFmtId="0" fontId="54" fillId="0" borderId="42" xfId="0" applyFont="1" applyFill="1" applyBorder="1" applyAlignment="1" applyProtection="1">
      <alignment horizontal="left" vertical="center" wrapText="1" indent="1"/>
      <protection locked="0"/>
    </xf>
    <xf numFmtId="0" fontId="54" fillId="0" borderId="43" xfId="0" applyFont="1" applyFill="1" applyBorder="1" applyAlignment="1" applyProtection="1">
      <alignment horizontal="right" vertical="center" wrapText="1"/>
      <protection locked="0"/>
    </xf>
    <xf numFmtId="0" fontId="2" fillId="6" borderId="39" xfId="0" applyFont="1" applyFill="1" applyBorder="1" applyAlignment="1" applyProtection="1">
      <alignment horizontal="right" vertical="center" wrapText="1"/>
      <protection/>
    </xf>
    <xf numFmtId="166" fontId="2" fillId="6" borderId="39" xfId="0" applyNumberFormat="1" applyFont="1" applyFill="1" applyBorder="1" applyAlignment="1" applyProtection="1">
      <alignment horizontal="right" vertical="center" wrapText="1"/>
      <protection/>
    </xf>
    <xf numFmtId="0" fontId="59" fillId="10" borderId="44" xfId="0" applyFont="1" applyFill="1" applyBorder="1" applyAlignment="1">
      <alignment vertical="top" wrapText="1"/>
    </xf>
    <xf numFmtId="0" fontId="54" fillId="0" borderId="0" xfId="0" applyFont="1" applyBorder="1" applyAlignment="1">
      <alignment vertical="top"/>
    </xf>
    <xf numFmtId="167" fontId="54" fillId="0" borderId="0" xfId="0" applyNumberFormat="1" applyFont="1" applyBorder="1" applyAlignment="1">
      <alignment horizontal="right" vertical="top"/>
    </xf>
    <xf numFmtId="0" fontId="54" fillId="0" borderId="45" xfId="0" applyFont="1" applyFill="1" applyBorder="1" applyAlignment="1" applyProtection="1">
      <alignment horizontal="left" vertical="center" wrapText="1" indent="1"/>
      <protection locked="0"/>
    </xf>
    <xf numFmtId="0" fontId="54" fillId="0" borderId="46" xfId="0" applyFont="1" applyFill="1" applyBorder="1" applyAlignment="1" applyProtection="1">
      <alignment horizontal="right" vertical="center" wrapText="1"/>
      <protection locked="0"/>
    </xf>
    <xf numFmtId="0" fontId="54" fillId="0" borderId="47" xfId="0" applyFont="1" applyFill="1" applyBorder="1" applyAlignment="1" applyProtection="1">
      <alignment horizontal="right" vertical="center" wrapText="1"/>
      <protection locked="0"/>
    </xf>
    <xf numFmtId="0" fontId="54" fillId="0" borderId="48" xfId="0" applyFont="1" applyFill="1" applyBorder="1" applyAlignment="1" applyProtection="1">
      <alignment horizontal="right" vertical="center" wrapText="1"/>
      <protection locked="0"/>
    </xf>
    <xf numFmtId="0" fontId="54" fillId="0" borderId="49" xfId="0" applyFont="1" applyFill="1" applyBorder="1" applyAlignment="1" applyProtection="1">
      <alignment horizontal="right" vertical="center" wrapText="1"/>
      <protection locked="0"/>
    </xf>
    <xf numFmtId="0" fontId="54" fillId="0" borderId="50" xfId="0" applyFont="1" applyFill="1" applyBorder="1" applyAlignment="1" applyProtection="1">
      <alignment horizontal="right" vertical="center" wrapText="1"/>
      <protection locked="0"/>
    </xf>
    <xf numFmtId="0" fontId="54" fillId="0" borderId="51" xfId="0" applyFont="1" applyFill="1" applyBorder="1" applyAlignment="1" applyProtection="1">
      <alignment horizontal="right" vertical="center" wrapText="1"/>
      <protection locked="0"/>
    </xf>
    <xf numFmtId="0" fontId="54" fillId="0" borderId="52" xfId="0" applyFont="1" applyFill="1" applyBorder="1" applyAlignment="1" applyProtection="1">
      <alignment horizontal="right" vertical="center" wrapText="1"/>
      <protection locked="0"/>
    </xf>
    <xf numFmtId="0" fontId="54" fillId="0" borderId="53" xfId="0" applyFont="1" applyFill="1" applyBorder="1" applyAlignment="1" applyProtection="1">
      <alignment horizontal="right" vertical="center" wrapText="1"/>
      <protection locked="0"/>
    </xf>
    <xf numFmtId="0" fontId="54" fillId="0" borderId="54" xfId="0" applyFont="1" applyFill="1" applyBorder="1" applyAlignment="1" applyProtection="1">
      <alignment horizontal="right" vertical="center" wrapText="1"/>
      <protection locked="0"/>
    </xf>
    <xf numFmtId="0" fontId="54" fillId="0" borderId="55" xfId="0" applyFont="1" applyFill="1" applyBorder="1" applyAlignment="1" applyProtection="1">
      <alignment horizontal="right" vertical="center" wrapText="1"/>
      <protection locked="0"/>
    </xf>
    <xf numFmtId="0" fontId="54" fillId="0" borderId="56" xfId="0" applyFont="1" applyFill="1" applyBorder="1" applyAlignment="1" applyProtection="1">
      <alignment horizontal="right" vertical="center" wrapText="1"/>
      <protection locked="0"/>
    </xf>
    <xf numFmtId="0" fontId="54" fillId="0" borderId="57" xfId="0" applyFont="1" applyFill="1" applyBorder="1" applyAlignment="1" applyProtection="1">
      <alignment horizontal="right" vertical="center" wrapText="1"/>
      <protection locked="0"/>
    </xf>
    <xf numFmtId="0" fontId="54" fillId="0" borderId="58" xfId="0" applyFont="1" applyFill="1" applyBorder="1" applyAlignment="1" applyProtection="1">
      <alignment horizontal="left" vertical="center" wrapText="1" indent="1"/>
      <protection locked="0"/>
    </xf>
    <xf numFmtId="0" fontId="54" fillId="0" borderId="58" xfId="0" applyFont="1" applyFill="1" applyBorder="1" applyAlignment="1" applyProtection="1">
      <alignment horizontal="right" vertical="center" wrapText="1"/>
      <protection locked="0"/>
    </xf>
    <xf numFmtId="0" fontId="2" fillId="6" borderId="58" xfId="0" applyFont="1" applyFill="1" applyBorder="1" applyAlignment="1" applyProtection="1">
      <alignment horizontal="right" vertical="center" wrapText="1"/>
      <protection/>
    </xf>
    <xf numFmtId="166" fontId="56" fillId="6" borderId="59" xfId="0" applyNumberFormat="1" applyFont="1" applyFill="1" applyBorder="1" applyAlignment="1" applyProtection="1">
      <alignment horizontal="right" vertical="center" wrapText="1"/>
      <protection/>
    </xf>
    <xf numFmtId="166" fontId="56" fillId="6" borderId="48" xfId="0" applyNumberFormat="1" applyFont="1" applyFill="1" applyBorder="1" applyAlignment="1" applyProtection="1">
      <alignment horizontal="right" vertical="center" wrapText="1"/>
      <protection/>
    </xf>
    <xf numFmtId="0" fontId="54" fillId="0" borderId="48" xfId="0" applyFont="1" applyFill="1" applyBorder="1" applyAlignment="1" applyProtection="1">
      <alignment horizontal="left" vertical="center" wrapText="1" indent="1"/>
      <protection locked="0"/>
    </xf>
    <xf numFmtId="0" fontId="2" fillId="6" borderId="48" xfId="0" applyFont="1" applyFill="1" applyBorder="1" applyAlignment="1" applyProtection="1">
      <alignment horizontal="right" vertical="center" wrapText="1"/>
      <protection/>
    </xf>
    <xf numFmtId="166" fontId="56" fillId="6" borderId="60" xfId="0" applyNumberFormat="1" applyFont="1" applyFill="1" applyBorder="1" applyAlignment="1" applyProtection="1">
      <alignment horizontal="right" vertical="center" wrapText="1"/>
      <protection/>
    </xf>
    <xf numFmtId="169" fontId="54" fillId="0" borderId="61" xfId="0" applyNumberFormat="1" applyFont="1" applyFill="1" applyBorder="1" applyAlignment="1">
      <alignment horizontal="right" vertical="center"/>
    </xf>
    <xf numFmtId="169" fontId="54" fillId="0" borderId="62" xfId="0" applyNumberFormat="1" applyFont="1" applyFill="1" applyBorder="1" applyAlignment="1">
      <alignment horizontal="right" vertical="center"/>
    </xf>
    <xf numFmtId="0" fontId="54" fillId="0" borderId="63" xfId="0" applyFont="1" applyBorder="1" applyAlignment="1">
      <alignment horizontal="right" vertical="top" wrapText="1"/>
    </xf>
    <xf numFmtId="0" fontId="3" fillId="0" borderId="22" xfId="0" applyFont="1" applyFill="1" applyBorder="1" applyAlignment="1" applyProtection="1">
      <alignment horizontal="right" vertical="center" wrapText="1"/>
      <protection locked="0"/>
    </xf>
    <xf numFmtId="0" fontId="3" fillId="0" borderId="21" xfId="0" applyFont="1" applyFill="1" applyBorder="1" applyAlignment="1" applyProtection="1">
      <alignment horizontal="right" vertical="center" wrapText="1"/>
      <protection locked="0"/>
    </xf>
    <xf numFmtId="0" fontId="3" fillId="0" borderId="35" xfId="0" applyFont="1" applyFill="1" applyBorder="1" applyAlignment="1" applyProtection="1">
      <alignment horizontal="right" vertical="center" wrapText="1"/>
      <protection locked="0"/>
    </xf>
    <xf numFmtId="0" fontId="3" fillId="0" borderId="16" xfId="0" applyFont="1" applyFill="1" applyBorder="1" applyAlignment="1" applyProtection="1">
      <alignment horizontal="right" vertical="center" wrapText="1"/>
      <protection locked="0"/>
    </xf>
    <xf numFmtId="0" fontId="54" fillId="0" borderId="35" xfId="0" applyFont="1" applyFill="1" applyBorder="1" applyAlignment="1" applyProtection="1">
      <alignment horizontal="right" vertical="center" wrapText="1"/>
      <protection locked="0"/>
    </xf>
    <xf numFmtId="0" fontId="54" fillId="0" borderId="64" xfId="0" applyFont="1" applyFill="1" applyBorder="1" applyAlignment="1" applyProtection="1">
      <alignment horizontal="right" vertical="center" wrapText="1"/>
      <protection locked="0"/>
    </xf>
    <xf numFmtId="0" fontId="54" fillId="0" borderId="65" xfId="0" applyFont="1" applyFill="1" applyBorder="1" applyAlignment="1" applyProtection="1">
      <alignment horizontal="right" vertical="center" wrapText="1"/>
      <protection locked="0"/>
    </xf>
    <xf numFmtId="0" fontId="54" fillId="0" borderId="35" xfId="0" applyFont="1" applyFill="1" applyBorder="1" applyAlignment="1" applyProtection="1">
      <alignment horizontal="right" vertical="center" wrapText="1"/>
      <protection locked="0"/>
    </xf>
    <xf numFmtId="0" fontId="54" fillId="0" borderId="64" xfId="0" applyFont="1" applyFill="1" applyBorder="1" applyAlignment="1" applyProtection="1">
      <alignment horizontal="right" vertical="center" wrapText="1"/>
      <protection locked="0"/>
    </xf>
    <xf numFmtId="0" fontId="54" fillId="0" borderId="65" xfId="0" applyFont="1" applyFill="1" applyBorder="1" applyAlignment="1" applyProtection="1">
      <alignment horizontal="right" vertical="center" wrapText="1"/>
      <protection locked="0"/>
    </xf>
    <xf numFmtId="0" fontId="54" fillId="0" borderId="11" xfId="0" applyFont="1" applyFill="1" applyBorder="1" applyAlignment="1" applyProtection="1">
      <alignment horizontal="right" vertical="center" wrapText="1"/>
      <protection locked="0"/>
    </xf>
    <xf numFmtId="0" fontId="54" fillId="0" borderId="14" xfId="0" applyFont="1" applyFill="1" applyBorder="1" applyAlignment="1" applyProtection="1">
      <alignment horizontal="right" vertical="center" wrapText="1"/>
      <protection locked="0"/>
    </xf>
    <xf numFmtId="0" fontId="54" fillId="0" borderId="15" xfId="0" applyFont="1" applyFill="1" applyBorder="1" applyAlignment="1" applyProtection="1">
      <alignment horizontal="right" vertical="center" wrapText="1"/>
      <protection locked="0"/>
    </xf>
    <xf numFmtId="0" fontId="54" fillId="0" borderId="35" xfId="0" applyFont="1" applyFill="1" applyBorder="1" applyAlignment="1" applyProtection="1">
      <alignment horizontal="right" vertical="center" wrapText="1"/>
      <protection locked="0"/>
    </xf>
    <xf numFmtId="0" fontId="54" fillId="0" borderId="64" xfId="0" applyFont="1" applyFill="1" applyBorder="1" applyAlignment="1" applyProtection="1">
      <alignment horizontal="right" vertical="center" wrapText="1"/>
      <protection locked="0"/>
    </xf>
    <xf numFmtId="0" fontId="54" fillId="0" borderId="65" xfId="0" applyFont="1" applyFill="1" applyBorder="1" applyAlignment="1" applyProtection="1">
      <alignment horizontal="right" vertical="center" wrapText="1"/>
      <protection locked="0"/>
    </xf>
    <xf numFmtId="0" fontId="54" fillId="0" borderId="0" xfId="0" applyFont="1" applyFill="1" applyBorder="1" applyAlignment="1" applyProtection="1">
      <alignment vertical="center" wrapText="1"/>
      <protection locked="0"/>
    </xf>
    <xf numFmtId="0" fontId="54" fillId="0" borderId="35" xfId="0" applyFont="1" applyFill="1" applyBorder="1" applyAlignment="1" applyProtection="1">
      <alignment horizontal="right" vertical="center" wrapText="1"/>
      <protection locked="0"/>
    </xf>
    <xf numFmtId="0" fontId="54" fillId="0" borderId="64" xfId="0" applyFont="1" applyFill="1" applyBorder="1" applyAlignment="1" applyProtection="1">
      <alignment horizontal="right" vertical="center" wrapText="1"/>
      <protection locked="0"/>
    </xf>
    <xf numFmtId="0" fontId="54" fillId="0" borderId="65" xfId="0" applyFont="1" applyFill="1" applyBorder="1" applyAlignment="1" applyProtection="1">
      <alignment horizontal="right" vertical="center" wrapText="1"/>
      <protection locked="0"/>
    </xf>
    <xf numFmtId="0" fontId="54" fillId="0" borderId="0" xfId="0" applyFont="1" applyBorder="1" applyAlignment="1" applyProtection="1">
      <alignment wrapText="1"/>
      <protection locked="0"/>
    </xf>
    <xf numFmtId="0" fontId="54" fillId="0" borderId="0" xfId="0" applyFont="1" applyAlignment="1">
      <alignment vertical="top"/>
    </xf>
    <xf numFmtId="0" fontId="54" fillId="0" borderId="35" xfId="0" applyFont="1" applyFill="1" applyBorder="1" applyAlignment="1" applyProtection="1">
      <alignment horizontal="right" vertical="center" wrapText="1"/>
      <protection locked="0"/>
    </xf>
    <xf numFmtId="0" fontId="54" fillId="0" borderId="64" xfId="0" applyFont="1" applyFill="1" applyBorder="1" applyAlignment="1" applyProtection="1">
      <alignment horizontal="right" vertical="center" wrapText="1"/>
      <protection locked="0"/>
    </xf>
    <xf numFmtId="0" fontId="54" fillId="0" borderId="65" xfId="0" applyFont="1" applyFill="1" applyBorder="1" applyAlignment="1" applyProtection="1">
      <alignment horizontal="right" vertical="center" wrapText="1"/>
      <protection locked="0"/>
    </xf>
    <xf numFmtId="0" fontId="54" fillId="0" borderId="66" xfId="0" applyFont="1" applyFill="1" applyBorder="1" applyAlignment="1" applyProtection="1">
      <alignment horizontal="left" vertical="center" wrapText="1" indent="1"/>
      <protection locked="0"/>
    </xf>
    <xf numFmtId="167" fontId="54" fillId="33" borderId="67" xfId="0" applyNumberFormat="1" applyFont="1" applyFill="1" applyBorder="1" applyAlignment="1">
      <alignment horizontal="right" vertical="top"/>
    </xf>
    <xf numFmtId="0" fontId="54" fillId="0" borderId="11" xfId="0" applyFont="1" applyFill="1" applyBorder="1" applyAlignment="1" applyProtection="1">
      <alignment horizontal="right" vertical="center" wrapText="1"/>
      <protection locked="0"/>
    </xf>
    <xf numFmtId="0" fontId="54" fillId="0" borderId="0" xfId="0" applyFont="1" applyAlignment="1">
      <alignment vertical="top"/>
    </xf>
    <xf numFmtId="0" fontId="54" fillId="0" borderId="0" xfId="0" applyNumberFormat="1" applyFont="1" applyAlignment="1">
      <alignment vertical="top"/>
    </xf>
    <xf numFmtId="0" fontId="54" fillId="0" borderId="16" xfId="0" applyFont="1" applyFill="1" applyBorder="1" applyAlignment="1" applyProtection="1">
      <alignment horizontal="right" vertical="center" wrapText="1"/>
      <protection locked="0"/>
    </xf>
    <xf numFmtId="0" fontId="2" fillId="6" borderId="16" xfId="0" applyFont="1" applyFill="1" applyBorder="1" applyAlignment="1" applyProtection="1">
      <alignment horizontal="right" vertical="center" wrapText="1"/>
      <protection/>
    </xf>
    <xf numFmtId="0" fontId="54" fillId="0" borderId="15" xfId="0" applyFont="1" applyFill="1" applyBorder="1" applyAlignment="1" applyProtection="1">
      <alignment horizontal="right" vertical="center" wrapText="1"/>
      <protection locked="0"/>
    </xf>
    <xf numFmtId="0" fontId="0" fillId="0" borderId="0" xfId="0" applyFont="1" applyAlignment="1">
      <alignment/>
    </xf>
    <xf numFmtId="0" fontId="0" fillId="13" borderId="26" xfId="0" applyFont="1" applyFill="1" applyBorder="1" applyAlignment="1">
      <alignment/>
    </xf>
    <xf numFmtId="0" fontId="0" fillId="13" borderId="27" xfId="0" applyFont="1" applyFill="1" applyBorder="1" applyAlignment="1">
      <alignment/>
    </xf>
    <xf numFmtId="166" fontId="0" fillId="0" borderId="11" xfId="0" applyNumberFormat="1" applyFont="1" applyBorder="1" applyAlignment="1">
      <alignment/>
    </xf>
    <xf numFmtId="0" fontId="0" fillId="13" borderId="68" xfId="0" applyFont="1" applyFill="1" applyBorder="1" applyAlignment="1">
      <alignment/>
    </xf>
    <xf numFmtId="0" fontId="0" fillId="13" borderId="28" xfId="0" applyFont="1" applyFill="1" applyBorder="1" applyAlignment="1">
      <alignment/>
    </xf>
    <xf numFmtId="0" fontId="0" fillId="13" borderId="69" xfId="0" applyFont="1" applyFill="1" applyBorder="1" applyAlignment="1">
      <alignment/>
    </xf>
    <xf numFmtId="0" fontId="54" fillId="0" borderId="35" xfId="0" applyFont="1" applyFill="1" applyBorder="1" applyAlignment="1" applyProtection="1">
      <alignment horizontal="right" vertical="center" wrapText="1"/>
      <protection locked="0"/>
    </xf>
    <xf numFmtId="0" fontId="54" fillId="0" borderId="48" xfId="0" applyFont="1" applyFill="1" applyBorder="1" applyAlignment="1" applyProtection="1">
      <alignment horizontal="right" vertical="center" wrapText="1"/>
      <protection locked="0"/>
    </xf>
    <xf numFmtId="166" fontId="54" fillId="33" borderId="70" xfId="0" applyNumberFormat="1" applyFont="1" applyFill="1" applyBorder="1" applyAlignment="1" applyProtection="1">
      <alignment horizontal="left" vertical="center" wrapText="1"/>
      <protection/>
    </xf>
    <xf numFmtId="0" fontId="54" fillId="0" borderId="21" xfId="0" applyFont="1" applyFill="1" applyBorder="1" applyAlignment="1" applyProtection="1">
      <alignment horizontal="left" vertical="center" wrapText="1" indent="1"/>
      <protection locked="0"/>
    </xf>
    <xf numFmtId="0" fontId="57" fillId="13" borderId="71" xfId="0" applyFont="1" applyFill="1" applyBorder="1" applyAlignment="1">
      <alignment wrapText="1"/>
    </xf>
    <xf numFmtId="0" fontId="3" fillId="0" borderId="72" xfId="0" applyFont="1" applyFill="1" applyBorder="1" applyAlignment="1" applyProtection="1">
      <alignment horizontal="right" vertical="center" wrapText="1"/>
      <protection locked="0"/>
    </xf>
    <xf numFmtId="0" fontId="2" fillId="6" borderId="12" xfId="0" applyFont="1" applyFill="1" applyBorder="1" applyAlignment="1" applyProtection="1">
      <alignment horizontal="right" vertical="center" wrapText="1"/>
      <protection/>
    </xf>
    <xf numFmtId="0" fontId="3" fillId="0" borderId="73" xfId="0" applyFont="1" applyFill="1" applyBorder="1" applyAlignment="1" applyProtection="1">
      <alignment horizontal="right" vertical="center" wrapText="1"/>
      <protection locked="0"/>
    </xf>
    <xf numFmtId="0" fontId="54" fillId="0" borderId="74" xfId="0" applyFont="1" applyBorder="1" applyAlignment="1" applyProtection="1">
      <alignment horizontal="right" vertical="top" wrapText="1"/>
      <protection locked="0"/>
    </xf>
    <xf numFmtId="0" fontId="3" fillId="0" borderId="75" xfId="0" applyFont="1" applyFill="1" applyBorder="1" applyAlignment="1" applyProtection="1">
      <alignment horizontal="right" vertical="center" wrapText="1"/>
      <protection locked="0"/>
    </xf>
    <xf numFmtId="0" fontId="3" fillId="0" borderId="76" xfId="0" applyFont="1" applyFill="1" applyBorder="1" applyAlignment="1" applyProtection="1">
      <alignment horizontal="right" vertical="center" wrapText="1"/>
      <protection locked="0"/>
    </xf>
    <xf numFmtId="0" fontId="3" fillId="0" borderId="77" xfId="0" applyFont="1" applyFill="1" applyBorder="1" applyAlignment="1" applyProtection="1">
      <alignment horizontal="right" vertical="center" wrapText="1"/>
      <protection locked="0"/>
    </xf>
    <xf numFmtId="0" fontId="54" fillId="0" borderId="38" xfId="0" applyFont="1" applyFill="1" applyBorder="1" applyAlignment="1" applyProtection="1">
      <alignment horizontal="left" vertical="center" wrapText="1" indent="1"/>
      <protection locked="0"/>
    </xf>
    <xf numFmtId="166" fontId="56" fillId="0" borderId="14" xfId="0" applyNumberFormat="1" applyFont="1" applyFill="1" applyBorder="1" applyAlignment="1" applyProtection="1">
      <alignment horizontal="right" vertical="center" wrapText="1"/>
      <protection/>
    </xf>
    <xf numFmtId="166" fontId="54" fillId="33" borderId="70" xfId="0" applyNumberFormat="1" applyFont="1" applyFill="1" applyBorder="1" applyAlignment="1" applyProtection="1">
      <alignment vertical="center" wrapText="1"/>
      <protection/>
    </xf>
    <xf numFmtId="166" fontId="54" fillId="33" borderId="22" xfId="0" applyNumberFormat="1" applyFont="1" applyFill="1" applyBorder="1" applyAlignment="1">
      <alignment vertical="top"/>
    </xf>
    <xf numFmtId="166" fontId="54" fillId="0" borderId="30" xfId="0" applyNumberFormat="1" applyFont="1" applyBorder="1" applyAlignment="1">
      <alignment horizontal="right" vertical="top"/>
    </xf>
    <xf numFmtId="166" fontId="54" fillId="0" borderId="31" xfId="0" applyNumberFormat="1" applyFont="1" applyBorder="1" applyAlignment="1">
      <alignment horizontal="right" vertical="top"/>
    </xf>
    <xf numFmtId="166" fontId="54" fillId="0" borderId="14" xfId="0" applyNumberFormat="1" applyFont="1" applyBorder="1" applyAlignment="1">
      <alignment horizontal="center" vertical="top"/>
    </xf>
    <xf numFmtId="166" fontId="54" fillId="0" borderId="11" xfId="0" applyNumberFormat="1" applyFont="1" applyBorder="1" applyAlignment="1">
      <alignment horizontal="center" vertical="top"/>
    </xf>
    <xf numFmtId="166" fontId="54" fillId="0" borderId="15" xfId="0" applyNumberFormat="1" applyFont="1" applyBorder="1" applyAlignment="1">
      <alignment horizontal="center" vertical="top"/>
    </xf>
    <xf numFmtId="0" fontId="54" fillId="0" borderId="21" xfId="0" applyNumberFormat="1" applyFont="1" applyBorder="1" applyAlignment="1">
      <alignment horizontal="left" vertical="top" wrapText="1" indent="1"/>
    </xf>
    <xf numFmtId="166" fontId="2" fillId="6" borderId="12" xfId="0" applyNumberFormat="1" applyFont="1" applyFill="1" applyBorder="1" applyAlignment="1" applyProtection="1">
      <alignment horizontal="right" vertical="center" wrapText="1"/>
      <protection/>
    </xf>
    <xf numFmtId="0" fontId="54" fillId="0" borderId="78" xfId="0" applyFont="1" applyFill="1" applyBorder="1" applyAlignment="1" applyProtection="1">
      <alignment horizontal="right" vertical="center" wrapText="1"/>
      <protection locked="0"/>
    </xf>
    <xf numFmtId="0" fontId="54" fillId="0" borderId="79" xfId="0" applyFont="1" applyFill="1" applyBorder="1" applyAlignment="1" applyProtection="1">
      <alignment horizontal="right" vertical="center" wrapText="1"/>
      <protection locked="0"/>
    </xf>
    <xf numFmtId="0" fontId="54" fillId="0" borderId="80" xfId="0" applyFont="1" applyFill="1" applyBorder="1" applyAlignment="1" applyProtection="1">
      <alignment horizontal="right" vertical="center" wrapText="1"/>
      <protection locked="0"/>
    </xf>
    <xf numFmtId="169" fontId="54" fillId="0" borderId="35" xfId="0" applyNumberFormat="1" applyFont="1" applyFill="1" applyBorder="1" applyAlignment="1">
      <alignment horizontal="right" vertical="center"/>
    </xf>
    <xf numFmtId="0" fontId="2" fillId="6" borderId="35" xfId="0" applyFont="1" applyFill="1" applyBorder="1" applyAlignment="1" applyProtection="1">
      <alignment horizontal="right" vertical="center" wrapText="1"/>
      <protection/>
    </xf>
    <xf numFmtId="0" fontId="54" fillId="0" borderId="42" xfId="0" applyFont="1" applyFill="1" applyBorder="1" applyAlignment="1" applyProtection="1">
      <alignment horizontal="right" vertical="center" wrapText="1"/>
      <protection locked="0"/>
    </xf>
    <xf numFmtId="0" fontId="54" fillId="0" borderId="81" xfId="0" applyFont="1" applyFill="1" applyBorder="1" applyAlignment="1" applyProtection="1">
      <alignment horizontal="left" vertical="center" wrapText="1" indent="1"/>
      <protection locked="0"/>
    </xf>
    <xf numFmtId="0" fontId="54" fillId="0" borderId="82" xfId="0" applyFont="1" applyFill="1" applyBorder="1" applyAlignment="1" applyProtection="1">
      <alignment horizontal="left" vertical="center" wrapText="1" indent="1"/>
      <protection locked="0"/>
    </xf>
    <xf numFmtId="0" fontId="54" fillId="0" borderId="40" xfId="0" applyFont="1" applyFill="1" applyBorder="1" applyAlignment="1" applyProtection="1">
      <alignment horizontal="left" vertical="center" wrapText="1" indent="1"/>
      <protection locked="0"/>
    </xf>
    <xf numFmtId="169" fontId="54" fillId="0" borderId="40" xfId="0" applyNumberFormat="1" applyFont="1" applyFill="1" applyBorder="1" applyAlignment="1">
      <alignment horizontal="right" vertical="center"/>
    </xf>
    <xf numFmtId="0" fontId="54" fillId="0" borderId="22" xfId="0" applyFont="1" applyBorder="1" applyAlignment="1">
      <alignment horizontal="left" vertical="top" wrapText="1" indent="1"/>
    </xf>
    <xf numFmtId="0" fontId="54" fillId="0" borderId="40" xfId="0" applyFont="1" applyBorder="1" applyAlignment="1">
      <alignment horizontal="left" vertical="top" wrapText="1" indent="1"/>
    </xf>
    <xf numFmtId="0" fontId="54" fillId="0" borderId="46" xfId="0" applyFont="1" applyBorder="1" applyAlignment="1">
      <alignment horizontal="left" vertical="top" wrapText="1" indent="1"/>
    </xf>
    <xf numFmtId="0" fontId="56" fillId="10" borderId="21" xfId="0" applyFont="1" applyFill="1" applyBorder="1" applyAlignment="1">
      <alignment horizontal="center" vertical="top"/>
    </xf>
    <xf numFmtId="0" fontId="56" fillId="10" borderId="36" xfId="0" applyFont="1" applyFill="1" applyBorder="1" applyAlignment="1">
      <alignment horizontal="center" vertical="top"/>
    </xf>
    <xf numFmtId="0" fontId="56" fillId="10" borderId="12" xfId="0" applyFont="1" applyFill="1" applyBorder="1" applyAlignment="1">
      <alignment horizontal="center" vertical="top"/>
    </xf>
    <xf numFmtId="0" fontId="59" fillId="10" borderId="36" xfId="45" applyFont="1" applyFill="1" applyBorder="1" applyAlignment="1">
      <alignment horizontal="left" vertical="top" wrapText="1"/>
    </xf>
    <xf numFmtId="0" fontId="59" fillId="10" borderId="12" xfId="45" applyFont="1" applyFill="1" applyBorder="1" applyAlignment="1">
      <alignment horizontal="left" vertical="top" wrapText="1"/>
    </xf>
    <xf numFmtId="0" fontId="54" fillId="0" borderId="21" xfId="0" applyNumberFormat="1" applyFont="1" applyBorder="1" applyAlignment="1">
      <alignment horizontal="left" vertical="top" wrapText="1" indent="1"/>
    </xf>
    <xf numFmtId="0" fontId="54" fillId="0" borderId="12" xfId="0" applyNumberFormat="1" applyFont="1" applyBorder="1" applyAlignment="1">
      <alignment horizontal="left" vertical="top" wrapText="1" indent="1"/>
    </xf>
    <xf numFmtId="0" fontId="56" fillId="10" borderId="83" xfId="0" applyFont="1" applyFill="1" applyBorder="1" applyAlignment="1">
      <alignment horizontal="center" vertical="top"/>
    </xf>
    <xf numFmtId="0" fontId="56" fillId="10" borderId="84" xfId="0" applyFont="1" applyFill="1" applyBorder="1" applyAlignment="1">
      <alignment horizontal="center" vertical="top"/>
    </xf>
    <xf numFmtId="0" fontId="56" fillId="10" borderId="85" xfId="0" applyFont="1" applyFill="1" applyBorder="1" applyAlignment="1">
      <alignment horizontal="center" vertical="top"/>
    </xf>
    <xf numFmtId="0" fontId="54" fillId="0" borderId="9" xfId="0" applyNumberFormat="1" applyFont="1" applyBorder="1" applyAlignment="1">
      <alignment horizontal="left" vertical="top" wrapText="1" indent="1"/>
    </xf>
    <xf numFmtId="0" fontId="54" fillId="0" borderId="16" xfId="0" applyNumberFormat="1" applyFont="1" applyBorder="1" applyAlignment="1">
      <alignment horizontal="left" vertical="top" wrapText="1" indent="1"/>
    </xf>
    <xf numFmtId="0" fontId="54" fillId="33" borderId="22" xfId="0" applyFont="1" applyFill="1" applyBorder="1" applyAlignment="1">
      <alignment horizontal="left" vertical="top" wrapText="1" indent="1"/>
    </xf>
    <xf numFmtId="0" fontId="54" fillId="33" borderId="58" xfId="0" applyFont="1" applyFill="1" applyBorder="1" applyAlignment="1">
      <alignment horizontal="left" vertical="top" wrapText="1" indent="1"/>
    </xf>
    <xf numFmtId="0" fontId="54" fillId="0" borderId="22" xfId="0" applyFont="1" applyBorder="1" applyAlignment="1">
      <alignment horizontal="left" vertical="top" wrapText="1" indent="2"/>
    </xf>
    <xf numFmtId="0" fontId="54" fillId="0" borderId="40" xfId="0" applyFont="1" applyBorder="1" applyAlignment="1">
      <alignment horizontal="left" vertical="top" wrapText="1" indent="2"/>
    </xf>
    <xf numFmtId="0" fontId="54" fillId="0" borderId="46" xfId="0" applyFont="1" applyBorder="1" applyAlignment="1">
      <alignment horizontal="left" vertical="top" wrapText="1" indent="2"/>
    </xf>
    <xf numFmtId="0" fontId="59" fillId="10" borderId="44" xfId="45" applyFont="1" applyFill="1" applyBorder="1" applyAlignment="1">
      <alignment horizontal="left" vertical="top" wrapText="1"/>
    </xf>
    <xf numFmtId="0" fontId="59" fillId="10" borderId="86" xfId="45" applyFont="1" applyFill="1" applyBorder="1" applyAlignment="1">
      <alignment horizontal="left" vertical="top" wrapText="1"/>
    </xf>
    <xf numFmtId="0" fontId="54" fillId="33" borderId="46" xfId="0" applyFont="1" applyFill="1" applyBorder="1" applyAlignment="1">
      <alignment horizontal="left" vertical="top" wrapText="1" indent="1"/>
    </xf>
    <xf numFmtId="0" fontId="56" fillId="10" borderId="13" xfId="0" applyFont="1" applyFill="1" applyBorder="1" applyAlignment="1">
      <alignment horizontal="center" vertical="top"/>
    </xf>
    <xf numFmtId="0" fontId="56" fillId="10" borderId="44" xfId="0" applyFont="1" applyFill="1" applyBorder="1" applyAlignment="1">
      <alignment horizontal="center" vertical="top"/>
    </xf>
    <xf numFmtId="0" fontId="56" fillId="10" borderId="86" xfId="0" applyFont="1" applyFill="1" applyBorder="1" applyAlignment="1">
      <alignment horizontal="center" vertical="top"/>
    </xf>
    <xf numFmtId="0" fontId="54" fillId="0" borderId="22" xfId="0" applyNumberFormat="1" applyFont="1" applyBorder="1" applyAlignment="1">
      <alignment horizontal="left" vertical="top" indent="1"/>
    </xf>
    <xf numFmtId="0" fontId="0" fillId="0" borderId="40" xfId="0" applyBorder="1" applyAlignment="1">
      <alignment horizontal="left" vertical="top" indent="1"/>
    </xf>
    <xf numFmtId="0" fontId="0" fillId="0" borderId="46" xfId="0" applyBorder="1" applyAlignment="1">
      <alignment horizontal="left" vertical="top" indent="1"/>
    </xf>
    <xf numFmtId="166" fontId="54" fillId="0" borderId="21" xfId="0" applyNumberFormat="1" applyFont="1" applyFill="1" applyBorder="1" applyAlignment="1" applyProtection="1">
      <alignment horizontal="left" vertical="center" wrapText="1"/>
      <protection locked="0"/>
    </xf>
    <xf numFmtId="166" fontId="54" fillId="0" borderId="12" xfId="0" applyNumberFormat="1" applyFont="1" applyFill="1" applyBorder="1" applyAlignment="1" applyProtection="1">
      <alignment horizontal="left" vertical="center" wrapText="1"/>
      <protection locked="0"/>
    </xf>
    <xf numFmtId="0" fontId="54" fillId="0" borderId="87" xfId="0" applyNumberFormat="1" applyFont="1" applyBorder="1" applyAlignment="1">
      <alignment horizontal="left" vertical="top" wrapText="1" indent="1"/>
    </xf>
    <xf numFmtId="0" fontId="54" fillId="0" borderId="88" xfId="0" applyNumberFormat="1" applyFont="1" applyBorder="1" applyAlignment="1">
      <alignment horizontal="left" vertical="top" wrapText="1" indent="1"/>
    </xf>
    <xf numFmtId="0" fontId="54" fillId="0" borderId="89" xfId="0" applyNumberFormat="1" applyFont="1" applyBorder="1" applyAlignment="1">
      <alignment horizontal="left" vertical="top" wrapText="1" indent="1"/>
    </xf>
    <xf numFmtId="0" fontId="54" fillId="0" borderId="90" xfId="0" applyNumberFormat="1" applyFont="1" applyBorder="1" applyAlignment="1">
      <alignment horizontal="left" vertical="top" wrapText="1" indent="1"/>
    </xf>
    <xf numFmtId="0" fontId="56" fillId="10" borderId="89" xfId="0" applyFont="1" applyFill="1" applyBorder="1" applyAlignment="1">
      <alignment horizontal="center" vertical="top"/>
    </xf>
    <xf numFmtId="0" fontId="56" fillId="10" borderId="91" xfId="0" applyFont="1" applyFill="1" applyBorder="1" applyAlignment="1">
      <alignment horizontal="center" vertical="top"/>
    </xf>
    <xf numFmtId="0" fontId="56" fillId="10" borderId="90" xfId="0" applyFont="1" applyFill="1" applyBorder="1" applyAlignment="1">
      <alignment horizontal="center" vertical="top"/>
    </xf>
    <xf numFmtId="167" fontId="54" fillId="0" borderId="21" xfId="0" applyNumberFormat="1" applyFont="1" applyBorder="1" applyAlignment="1">
      <alignment horizontal="left" vertical="top"/>
    </xf>
    <xf numFmtId="167" fontId="54" fillId="0" borderId="12" xfId="0" applyNumberFormat="1" applyFont="1" applyBorder="1" applyAlignment="1">
      <alignment horizontal="left" vertical="top"/>
    </xf>
    <xf numFmtId="0" fontId="62" fillId="10" borderId="36" xfId="45" applyFont="1" applyFill="1" applyBorder="1" applyAlignment="1">
      <alignment horizontal="left" vertical="top" wrapText="1"/>
    </xf>
    <xf numFmtId="0" fontId="62" fillId="10" borderId="12" xfId="45" applyFont="1" applyFill="1" applyBorder="1" applyAlignment="1">
      <alignment horizontal="left" vertical="top" wrapText="1"/>
    </xf>
    <xf numFmtId="0" fontId="54" fillId="0" borderId="92" xfId="0" applyNumberFormat="1" applyFont="1" applyBorder="1" applyAlignment="1">
      <alignment horizontal="left" vertical="top" wrapText="1" indent="1"/>
    </xf>
    <xf numFmtId="0" fontId="54" fillId="0" borderId="93" xfId="0" applyNumberFormat="1" applyFont="1" applyBorder="1" applyAlignment="1">
      <alignment horizontal="left" vertical="top" wrapText="1" indent="1"/>
    </xf>
    <xf numFmtId="0" fontId="54" fillId="33" borderId="94" xfId="0" applyFont="1" applyFill="1" applyBorder="1" applyAlignment="1">
      <alignment horizontal="left" vertical="top" wrapText="1" indent="1"/>
    </xf>
    <xf numFmtId="0" fontId="0" fillId="0" borderId="95" xfId="0" applyBorder="1" applyAlignment="1">
      <alignment horizontal="left" vertical="top" indent="1"/>
    </xf>
    <xf numFmtId="0" fontId="54" fillId="0" borderId="18" xfId="0" applyNumberFormat="1" applyFont="1" applyBorder="1" applyAlignment="1">
      <alignment horizontal="left" vertical="top" wrapText="1" indent="1"/>
    </xf>
    <xf numFmtId="0" fontId="54" fillId="0" borderId="20" xfId="0" applyNumberFormat="1" applyFont="1" applyBorder="1" applyAlignment="1">
      <alignment horizontal="left" vertical="top" wrapText="1" indent="1"/>
    </xf>
    <xf numFmtId="176" fontId="54" fillId="0" borderId="22" xfId="61" applyNumberFormat="1" applyFont="1" applyBorder="1" applyAlignment="1">
      <alignment vertical="top"/>
    </xf>
    <xf numFmtId="176" fontId="0" fillId="0" borderId="40" xfId="61" applyNumberFormat="1" applyFont="1" applyBorder="1" applyAlignment="1">
      <alignment vertical="top"/>
    </xf>
    <xf numFmtId="176" fontId="0" fillId="0" borderId="46" xfId="61" applyNumberFormat="1" applyFont="1" applyBorder="1" applyAlignment="1">
      <alignment vertical="top"/>
    </xf>
    <xf numFmtId="167" fontId="54" fillId="0" borderId="22" xfId="0" applyNumberFormat="1" applyFont="1" applyBorder="1" applyAlignment="1">
      <alignment horizontal="right" vertical="top"/>
    </xf>
    <xf numFmtId="0" fontId="0" fillId="0" borderId="40" xfId="0" applyBorder="1" applyAlignment="1">
      <alignment horizontal="right" vertical="top"/>
    </xf>
    <xf numFmtId="0" fontId="0" fillId="0" borderId="46" xfId="0" applyBorder="1" applyAlignment="1">
      <alignment horizontal="right" vertical="top"/>
    </xf>
    <xf numFmtId="0" fontId="54" fillId="33" borderId="40" xfId="0" applyFont="1" applyFill="1" applyBorder="1" applyAlignment="1">
      <alignment horizontal="left" vertical="top" wrapText="1" indent="1"/>
    </xf>
    <xf numFmtId="0" fontId="54" fillId="0" borderId="22" xfId="0" applyFont="1" applyFill="1" applyBorder="1" applyAlignment="1" applyProtection="1">
      <alignment horizontal="left" vertical="center" wrapText="1" indent="1"/>
      <protection locked="0"/>
    </xf>
    <xf numFmtId="0" fontId="54" fillId="0" borderId="40" xfId="0" applyFont="1" applyFill="1" applyBorder="1" applyAlignment="1" applyProtection="1">
      <alignment horizontal="left" vertical="center" wrapText="1" indent="1"/>
      <protection locked="0"/>
    </xf>
    <xf numFmtId="0" fontId="54" fillId="0" borderId="46" xfId="0" applyFont="1" applyFill="1" applyBorder="1" applyAlignment="1" applyProtection="1">
      <alignment horizontal="left" vertical="center" wrapText="1" indent="1"/>
      <protection locked="0"/>
    </xf>
    <xf numFmtId="2" fontId="56" fillId="6" borderId="9" xfId="0" applyNumberFormat="1" applyFont="1" applyFill="1" applyBorder="1" applyAlignment="1">
      <alignment horizontal="center" vertical="top" wrapText="1"/>
    </xf>
    <xf numFmtId="0" fontId="51" fillId="6" borderId="18" xfId="0" applyFont="1" applyFill="1" applyBorder="1" applyAlignment="1">
      <alignment horizontal="left" vertical="top"/>
    </xf>
    <xf numFmtId="0" fontId="51" fillId="6" borderId="19" xfId="0" applyFont="1" applyFill="1" applyBorder="1" applyAlignment="1">
      <alignment horizontal="left" vertical="top"/>
    </xf>
    <xf numFmtId="0" fontId="51" fillId="6" borderId="20" xfId="0" applyFont="1" applyFill="1" applyBorder="1" applyAlignment="1">
      <alignment horizontal="left" vertical="top"/>
    </xf>
    <xf numFmtId="0" fontId="51" fillId="6" borderId="13" xfId="45" applyFont="1" applyFill="1" applyBorder="1" applyAlignment="1">
      <alignment horizontal="left" vertical="top" wrapText="1"/>
    </xf>
    <xf numFmtId="0" fontId="51" fillId="6" borderId="44" xfId="45" applyFont="1" applyFill="1" applyBorder="1" applyAlignment="1">
      <alignment horizontal="left" vertical="top" wrapText="1"/>
    </xf>
    <xf numFmtId="0" fontId="51" fillId="6" borderId="86" xfId="45" applyFont="1" applyFill="1" applyBorder="1" applyAlignment="1">
      <alignment horizontal="left" vertical="top" wrapText="1"/>
    </xf>
    <xf numFmtId="169" fontId="51" fillId="6" borderId="9" xfId="0" applyNumberFormat="1" applyFont="1" applyFill="1" applyBorder="1" applyAlignment="1">
      <alignment horizontal="right" vertical="top"/>
    </xf>
    <xf numFmtId="169" fontId="51" fillId="6" borderId="16" xfId="0" applyNumberFormat="1" applyFont="1" applyFill="1" applyBorder="1" applyAlignment="1">
      <alignment horizontal="right" vertical="top"/>
    </xf>
    <xf numFmtId="0" fontId="54" fillId="0" borderId="64" xfId="0" applyFont="1" applyFill="1" applyBorder="1" applyAlignment="1" applyProtection="1">
      <alignment horizontal="left" vertical="center" wrapText="1" indent="1"/>
      <protection locked="0"/>
    </xf>
    <xf numFmtId="0" fontId="54" fillId="0" borderId="35" xfId="0" applyFont="1" applyFill="1" applyBorder="1" applyAlignment="1" applyProtection="1">
      <alignment horizontal="left" vertical="center" wrapText="1" indent="1"/>
      <protection locked="0"/>
    </xf>
    <xf numFmtId="0" fontId="54" fillId="0" borderId="65" xfId="0" applyFont="1" applyFill="1" applyBorder="1" applyAlignment="1" applyProtection="1">
      <alignment horizontal="left" vertical="center" wrapText="1" indent="1"/>
      <protection locked="0"/>
    </xf>
    <xf numFmtId="2" fontId="56" fillId="10" borderId="9" xfId="0" applyNumberFormat="1" applyFont="1" applyFill="1" applyBorder="1" applyAlignment="1">
      <alignment horizontal="center" vertical="top" wrapText="1"/>
    </xf>
    <xf numFmtId="169" fontId="51" fillId="10" borderId="16" xfId="0" applyNumberFormat="1" applyFont="1" applyFill="1" applyBorder="1" applyAlignment="1">
      <alignment horizontal="right" vertical="top"/>
    </xf>
    <xf numFmtId="0" fontId="51" fillId="10" borderId="44" xfId="45" applyFont="1" applyFill="1" applyBorder="1" applyAlignment="1">
      <alignment horizontal="left" vertical="top" wrapText="1"/>
    </xf>
    <xf numFmtId="0" fontId="51" fillId="10" borderId="86" xfId="45" applyFont="1" applyFill="1" applyBorder="1" applyAlignment="1">
      <alignment horizontal="left" vertical="top" wrapText="1"/>
    </xf>
    <xf numFmtId="0" fontId="51" fillId="6" borderId="18" xfId="0" applyFont="1" applyFill="1" applyBorder="1" applyAlignment="1" applyProtection="1">
      <alignment horizontal="left" vertical="top"/>
      <protection/>
    </xf>
    <xf numFmtId="0" fontId="51" fillId="10" borderId="19" xfId="0" applyFont="1" applyFill="1" applyBorder="1" applyAlignment="1" applyProtection="1">
      <alignment horizontal="left" vertical="top"/>
      <protection/>
    </xf>
    <xf numFmtId="0" fontId="51" fillId="10" borderId="20" xfId="0" applyFont="1" applyFill="1" applyBorder="1" applyAlignment="1" applyProtection="1">
      <alignment horizontal="left" vertical="top"/>
      <protection/>
    </xf>
    <xf numFmtId="0" fontId="51" fillId="6" borderId="13" xfId="45" applyFont="1" applyFill="1" applyBorder="1" applyAlignment="1">
      <alignment horizontal="left" vertical="top"/>
    </xf>
    <xf numFmtId="0" fontId="51" fillId="6" borderId="44" xfId="45" applyFont="1" applyFill="1" applyBorder="1" applyAlignment="1">
      <alignment horizontal="left" vertical="top"/>
    </xf>
    <xf numFmtId="0" fontId="51" fillId="6" borderId="86" xfId="45" applyFont="1" applyFill="1" applyBorder="1" applyAlignment="1">
      <alignment horizontal="left" vertical="top"/>
    </xf>
    <xf numFmtId="2" fontId="56" fillId="6" borderId="21" xfId="0" applyNumberFormat="1" applyFont="1" applyFill="1" applyBorder="1" applyAlignment="1">
      <alignment horizontal="center" vertical="top" wrapText="1"/>
    </xf>
    <xf numFmtId="2" fontId="56" fillId="10" borderId="36" xfId="0" applyNumberFormat="1" applyFont="1" applyFill="1" applyBorder="1" applyAlignment="1">
      <alignment horizontal="center" vertical="top" wrapText="1"/>
    </xf>
    <xf numFmtId="0" fontId="0" fillId="0" borderId="12" xfId="0" applyBorder="1" applyAlignment="1">
      <alignment horizontal="center" vertical="top" wrapText="1"/>
    </xf>
    <xf numFmtId="0" fontId="54" fillId="0" borderId="21" xfId="0" applyFont="1" applyFill="1" applyBorder="1" applyAlignment="1" applyProtection="1">
      <alignment horizontal="left" vertical="center" wrapText="1" indent="1"/>
      <protection locked="0"/>
    </xf>
    <xf numFmtId="0" fontId="54" fillId="0" borderId="12" xfId="0" applyFont="1" applyFill="1" applyBorder="1" applyAlignment="1" applyProtection="1">
      <alignment horizontal="left" vertical="center" wrapText="1" indent="1"/>
      <protection locked="0"/>
    </xf>
    <xf numFmtId="2" fontId="56" fillId="10" borderId="12" xfId="0" applyNumberFormat="1" applyFont="1" applyFill="1" applyBorder="1" applyAlignment="1">
      <alignment horizontal="center" vertical="top" wrapText="1"/>
    </xf>
    <xf numFmtId="0" fontId="51" fillId="6" borderId="13" xfId="45" applyFont="1" applyFill="1" applyBorder="1" applyAlignment="1">
      <alignment vertical="top" wrapText="1"/>
    </xf>
    <xf numFmtId="0" fontId="51" fillId="0" borderId="44" xfId="0" applyFont="1" applyBorder="1" applyAlignment="1">
      <alignment vertical="top" wrapText="1"/>
    </xf>
    <xf numFmtId="0" fontId="51" fillId="0" borderId="86" xfId="0" applyFont="1" applyBorder="1" applyAlignment="1">
      <alignment vertical="top" wrapText="1"/>
    </xf>
    <xf numFmtId="0" fontId="51" fillId="6" borderId="9" xfId="57" applyFill="1">
      <alignment vertical="top" wrapText="1"/>
      <protection/>
    </xf>
    <xf numFmtId="0" fontId="51" fillId="0" borderId="9" xfId="57" applyFill="1">
      <alignment vertical="top" wrapText="1"/>
      <protection/>
    </xf>
    <xf numFmtId="0" fontId="51" fillId="6" borderId="9" xfId="45" applyFont="1" applyFill="1" applyBorder="1" applyAlignment="1">
      <alignment vertical="top" wrapText="1"/>
    </xf>
    <xf numFmtId="2" fontId="56" fillId="6" borderId="11" xfId="0" applyNumberFormat="1" applyFont="1" applyFill="1" applyBorder="1" applyAlignment="1">
      <alignment horizontal="center" vertical="top" wrapText="1"/>
    </xf>
    <xf numFmtId="2" fontId="56" fillId="10" borderId="11" xfId="0" applyNumberFormat="1" applyFont="1" applyFill="1" applyBorder="1" applyAlignment="1">
      <alignment horizontal="center" vertical="top" wrapText="1"/>
    </xf>
    <xf numFmtId="0" fontId="51" fillId="6" borderId="9" xfId="57">
      <alignment vertical="top" wrapText="1"/>
      <protection/>
    </xf>
    <xf numFmtId="169" fontId="51" fillId="6" borderId="9" xfId="57" applyNumberFormat="1" applyAlignment="1">
      <alignment horizontal="right" vertical="top"/>
      <protection/>
    </xf>
    <xf numFmtId="0" fontId="51" fillId="6" borderId="9" xfId="57" applyBorder="1">
      <alignment vertical="top" wrapText="1"/>
      <protection/>
    </xf>
    <xf numFmtId="0" fontId="51" fillId="6" borderId="16" xfId="57" applyBorder="1">
      <alignment vertical="top" wrapText="1"/>
      <protection/>
    </xf>
    <xf numFmtId="2" fontId="56" fillId="10" borderId="44" xfId="0" applyNumberFormat="1" applyFont="1" applyFill="1" applyBorder="1" applyAlignment="1">
      <alignment horizontal="center" vertical="top" wrapText="1"/>
    </xf>
    <xf numFmtId="0" fontId="54" fillId="0" borderId="9" xfId="0" applyFont="1" applyFill="1" applyBorder="1" applyAlignment="1" applyProtection="1">
      <alignment horizontal="left" vertical="center" wrapText="1" indent="1"/>
      <protection locked="0"/>
    </xf>
    <xf numFmtId="0" fontId="51" fillId="6" borderId="40" xfId="57" applyBorder="1">
      <alignment vertical="top" wrapText="1"/>
      <protection/>
    </xf>
    <xf numFmtId="0" fontId="51" fillId="6" borderId="13" xfId="57" applyBorder="1" applyAlignment="1">
      <alignment horizontal="left" vertical="top" wrapText="1"/>
      <protection/>
    </xf>
    <xf numFmtId="0" fontId="51" fillId="6" borderId="44" xfId="57" applyBorder="1" applyAlignment="1">
      <alignment horizontal="left" vertical="top" wrapText="1"/>
      <protection/>
    </xf>
    <xf numFmtId="0" fontId="51" fillId="6" borderId="86" xfId="57" applyBorder="1" applyAlignment="1">
      <alignment horizontal="left" vertical="top" wrapText="1"/>
      <protection/>
    </xf>
    <xf numFmtId="0" fontId="51" fillId="6" borderId="16" xfId="57" applyBorder="1" applyAlignment="1">
      <alignment vertical="top" wrapText="1"/>
      <protection/>
    </xf>
    <xf numFmtId="169" fontId="51" fillId="6" borderId="9" xfId="45" applyNumberFormat="1" applyFont="1" applyFill="1" applyBorder="1" applyAlignment="1">
      <alignment horizontal="right" vertical="top"/>
    </xf>
    <xf numFmtId="0" fontId="51" fillId="6" borderId="16" xfId="45" applyFont="1" applyFill="1" applyBorder="1" applyAlignment="1">
      <alignment vertical="top" wrapText="1"/>
    </xf>
    <xf numFmtId="2" fontId="56" fillId="6" borderId="36" xfId="0" applyNumberFormat="1" applyFont="1" applyFill="1" applyBorder="1" applyAlignment="1">
      <alignment horizontal="center" vertical="top" wrapText="1"/>
    </xf>
    <xf numFmtId="2" fontId="56" fillId="6" borderId="21" xfId="45" applyNumberFormat="1" applyFont="1" applyFill="1" applyBorder="1" applyAlignment="1">
      <alignment horizontal="center" vertical="top" wrapText="1"/>
    </xf>
    <xf numFmtId="2" fontId="56" fillId="10" borderId="36" xfId="45" applyNumberFormat="1" applyFont="1" applyFill="1" applyBorder="1" applyAlignment="1">
      <alignment horizontal="center" vertical="top" wrapText="1"/>
    </xf>
    <xf numFmtId="0" fontId="56" fillId="6" borderId="21" xfId="0" applyFont="1" applyFill="1" applyBorder="1" applyAlignment="1">
      <alignment horizontal="center" vertical="center"/>
    </xf>
    <xf numFmtId="0" fontId="56" fillId="6" borderId="36" xfId="0" applyFont="1" applyFill="1" applyBorder="1" applyAlignment="1">
      <alignment horizontal="center" vertical="center"/>
    </xf>
    <xf numFmtId="0" fontId="56" fillId="6" borderId="12" xfId="0" applyFont="1" applyFill="1" applyBorder="1" applyAlignment="1">
      <alignment horizontal="center" vertical="center"/>
    </xf>
    <xf numFmtId="0" fontId="56" fillId="6" borderId="21" xfId="0" applyFont="1" applyFill="1" applyBorder="1" applyAlignment="1">
      <alignment horizontal="center" vertical="center" wrapText="1"/>
    </xf>
    <xf numFmtId="0" fontId="56" fillId="6" borderId="36" xfId="0" applyFont="1" applyFill="1" applyBorder="1" applyAlignment="1">
      <alignment horizontal="center" vertical="center" wrapText="1"/>
    </xf>
    <xf numFmtId="0" fontId="56" fillId="6" borderId="12" xfId="0" applyFont="1" applyFill="1" applyBorder="1" applyAlignment="1">
      <alignment horizontal="center" vertical="center" wrapText="1"/>
    </xf>
    <xf numFmtId="2" fontId="56" fillId="6" borderId="13" xfId="0" applyNumberFormat="1" applyFont="1" applyFill="1" applyBorder="1" applyAlignment="1">
      <alignment horizontal="center" vertical="top" wrapText="1"/>
    </xf>
    <xf numFmtId="2" fontId="56" fillId="10" borderId="86" xfId="0" applyNumberFormat="1" applyFont="1" applyFill="1" applyBorder="1" applyAlignment="1">
      <alignment horizontal="center" vertical="top" wrapText="1"/>
    </xf>
    <xf numFmtId="0" fontId="63" fillId="6" borderId="21" xfId="0" applyFont="1" applyFill="1" applyBorder="1" applyAlignment="1">
      <alignment horizontal="left" vertical="center" wrapText="1"/>
    </xf>
    <xf numFmtId="0" fontId="63" fillId="6" borderId="36" xfId="0" applyFont="1" applyFill="1" applyBorder="1" applyAlignment="1">
      <alignment horizontal="left" vertical="center" wrapText="1"/>
    </xf>
  </cellXfs>
  <cellStyles count="50">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Tidsuppskattning" xfId="57"/>
    <cellStyle name="Comma" xfId="58"/>
    <cellStyle name="Comma [0]" xfId="59"/>
    <cellStyle name="Utdata" xfId="60"/>
    <cellStyle name="Currency" xfId="61"/>
    <cellStyle name="Currency [0]" xfId="62"/>
    <cellStyle name="Varnings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ensik\AppData\Local\Microsoft\Windows\INetCache\Content.Outlook\PWAL6I6U\Ny%20pbl-taxa%20(V&#228;nn&#228;s%20mars%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ella uppgifter"/>
      <sheetName val="Översikt"/>
      <sheetName val="Taxetabeller"/>
      <sheetName val="1"/>
      <sheetName val="2"/>
      <sheetName val="3"/>
      <sheetName val="4"/>
      <sheetName val="5"/>
      <sheetName val="6-7"/>
      <sheetName val="8"/>
      <sheetName val="9-10"/>
      <sheetName val="11-13"/>
      <sheetName val="14"/>
      <sheetName val="15"/>
      <sheetName val="16"/>
      <sheetName val="17-21"/>
      <sheetName val="22"/>
      <sheetName val="23"/>
      <sheetName val="23.1"/>
      <sheetName val="23.2"/>
      <sheetName val="23.3"/>
      <sheetName val="23.4"/>
      <sheetName val="23.5"/>
      <sheetName val="23.6"/>
      <sheetName val="23.7"/>
      <sheetName val="23.8"/>
    </sheetNames>
    <sheetDataSet>
      <sheetData sheetId="0">
        <row r="7">
          <cell r="C7">
            <v>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Samf24" TargetMode="Externa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39998000860214233"/>
  </sheetPr>
  <dimension ref="B2:D11"/>
  <sheetViews>
    <sheetView showGridLines="0" zoomScalePageLayoutView="0" workbookViewId="0" topLeftCell="A1">
      <selection activeCell="D13" sqref="D13"/>
    </sheetView>
  </sheetViews>
  <sheetFormatPr defaultColWidth="9.00390625" defaultRowHeight="14.25"/>
  <cols>
    <col min="1" max="1" width="2.00390625" style="138" customWidth="1"/>
    <col min="2" max="2" width="23.125" style="138" customWidth="1"/>
    <col min="3" max="3" width="22.00390625" style="138" customWidth="1"/>
    <col min="4" max="4" width="2.375" style="138" customWidth="1"/>
    <col min="5" max="16384" width="9.00390625" style="138" customWidth="1"/>
  </cols>
  <sheetData>
    <row r="2" spans="2:4" ht="13.5">
      <c r="B2" s="135"/>
      <c r="C2" s="136"/>
      <c r="D2" s="137"/>
    </row>
    <row r="3" spans="2:4" ht="13.5">
      <c r="B3" s="139" t="s">
        <v>120</v>
      </c>
      <c r="C3" s="145" t="s">
        <v>243</v>
      </c>
      <c r="D3" s="140"/>
    </row>
    <row r="4" spans="2:4" ht="13.5">
      <c r="B4" s="139" t="s">
        <v>121</v>
      </c>
      <c r="C4" s="146">
        <v>44980</v>
      </c>
      <c r="D4" s="140"/>
    </row>
    <row r="5" spans="2:4" ht="13.5">
      <c r="B5" s="139" t="s">
        <v>122</v>
      </c>
      <c r="C5" s="145" t="s">
        <v>256</v>
      </c>
      <c r="D5" s="140"/>
    </row>
    <row r="6" spans="2:4" ht="20.25" customHeight="1">
      <c r="B6" s="139"/>
      <c r="C6" s="141"/>
      <c r="D6" s="140"/>
    </row>
    <row r="7" spans="2:4" ht="42">
      <c r="B7" s="142" t="s">
        <v>133</v>
      </c>
      <c r="C7" s="143">
        <v>1117</v>
      </c>
      <c r="D7" s="140"/>
    </row>
    <row r="8" spans="2:4" ht="13.5">
      <c r="B8" s="300"/>
      <c r="C8" s="144"/>
      <c r="D8" s="301"/>
    </row>
    <row r="9" spans="2:4" ht="48.75" customHeight="1">
      <c r="B9" s="310" t="s">
        <v>209</v>
      </c>
      <c r="C9" s="302">
        <v>1117</v>
      </c>
      <c r="D9" s="301"/>
    </row>
    <row r="10" spans="2:4" ht="13.5">
      <c r="B10" s="303"/>
      <c r="C10" s="304"/>
      <c r="D10" s="305"/>
    </row>
    <row r="11" spans="2:4" ht="13.5">
      <c r="B11" s="299"/>
      <c r="C11" s="299"/>
      <c r="D11" s="299"/>
    </row>
  </sheetData>
  <sheetProtection/>
  <printOptions/>
  <pageMargins left="0.25" right="0.25"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4" tint="0.5999900102615356"/>
    <pageSetUpPr fitToPage="1"/>
  </sheetPr>
  <dimension ref="B1:U124"/>
  <sheetViews>
    <sheetView showGridLines="0" zoomScalePageLayoutView="0" workbookViewId="0" topLeftCell="A1">
      <pane ySplit="1" topLeftCell="A2" activePane="bottomLeft" state="frozen"/>
      <selection pane="topLeft" activeCell="A1" sqref="A1"/>
      <selection pane="bottomLeft" activeCell="F13" sqref="F13"/>
    </sheetView>
  </sheetViews>
  <sheetFormatPr defaultColWidth="9.00390625" defaultRowHeight="30" customHeight="1"/>
  <cols>
    <col min="1" max="1" width="2.625" style="2" customWidth="1"/>
    <col min="2" max="2" width="6.00390625" style="119" customWidth="1"/>
    <col min="3" max="3" width="47.50390625" style="31" customWidth="1"/>
    <col min="4" max="12" width="10.625" style="30" customWidth="1"/>
    <col min="13" max="13" width="10.625" style="28" customWidth="1"/>
    <col min="14" max="14" width="11.875" style="33" customWidth="1"/>
    <col min="15" max="15" width="10.625" style="30" customWidth="1"/>
    <col min="16" max="16" width="22.625" style="30" customWidth="1"/>
    <col min="17" max="21" width="10.625" style="31" customWidth="1"/>
    <col min="22" max="27" width="10.625" style="2" customWidth="1"/>
    <col min="28" max="16384" width="9.00390625" style="2" customWidth="1"/>
  </cols>
  <sheetData>
    <row r="1" spans="2:17" s="92" customFormat="1" ht="24" customHeight="1">
      <c r="B1" s="404" t="str">
        <f>Översikt!$B$10</f>
        <v>A 8</v>
      </c>
      <c r="C1" s="433" t="s">
        <v>52</v>
      </c>
      <c r="D1" s="433"/>
      <c r="E1" s="433"/>
      <c r="F1" s="433"/>
      <c r="G1" s="433"/>
      <c r="H1" s="433"/>
      <c r="I1" s="433"/>
      <c r="J1" s="433"/>
      <c r="K1" s="433"/>
      <c r="L1" s="433"/>
      <c r="M1" s="433"/>
      <c r="N1" s="433"/>
      <c r="O1" s="93"/>
      <c r="P1" s="93"/>
      <c r="Q1" s="93"/>
    </row>
    <row r="2" spans="2:17" s="92" customFormat="1" ht="24" customHeight="1">
      <c r="B2" s="410"/>
      <c r="C2" s="433" t="s">
        <v>97</v>
      </c>
      <c r="D2" s="433"/>
      <c r="E2" s="433"/>
      <c r="F2" s="433"/>
      <c r="G2" s="433"/>
      <c r="H2" s="433"/>
      <c r="I2" s="433"/>
      <c r="J2" s="433"/>
      <c r="K2" s="433"/>
      <c r="L2" s="433"/>
      <c r="M2" s="433"/>
      <c r="N2" s="433"/>
      <c r="O2" s="94"/>
      <c r="P2" s="94"/>
      <c r="Q2" s="94"/>
    </row>
    <row r="3" spans="2:16" s="3" customFormat="1" ht="23.25" thickBot="1">
      <c r="B3" s="397" t="s">
        <v>55</v>
      </c>
      <c r="C3" s="409"/>
      <c r="D3" s="69" t="s">
        <v>3</v>
      </c>
      <c r="E3" s="69" t="s">
        <v>19</v>
      </c>
      <c r="F3" s="69" t="s">
        <v>244</v>
      </c>
      <c r="G3" s="69" t="s">
        <v>4</v>
      </c>
      <c r="H3" s="69" t="s">
        <v>5</v>
      </c>
      <c r="I3" s="69" t="s">
        <v>15</v>
      </c>
      <c r="J3" s="69" t="s">
        <v>8</v>
      </c>
      <c r="K3" s="69" t="s">
        <v>6</v>
      </c>
      <c r="L3" s="69" t="s">
        <v>7</v>
      </c>
      <c r="M3" s="70" t="s">
        <v>23</v>
      </c>
      <c r="N3" s="71" t="s">
        <v>92</v>
      </c>
      <c r="O3" s="6"/>
      <c r="P3" s="6"/>
    </row>
    <row r="4" spans="2:21" s="4" customFormat="1" ht="22.5">
      <c r="B4" s="156" t="str">
        <f>Översikt!$B$10&amp;"."&amp;ROW()-4</f>
        <v>A 8.0</v>
      </c>
      <c r="C4" s="157" t="s">
        <v>58</v>
      </c>
      <c r="D4" s="158">
        <v>1</v>
      </c>
      <c r="E4" s="158">
        <v>1</v>
      </c>
      <c r="F4" s="158">
        <v>1</v>
      </c>
      <c r="G4" s="158">
        <v>2</v>
      </c>
      <c r="H4" s="158">
        <v>1</v>
      </c>
      <c r="I4" s="158">
        <v>0</v>
      </c>
      <c r="J4" s="158">
        <v>0</v>
      </c>
      <c r="K4" s="158">
        <v>1</v>
      </c>
      <c r="L4" s="158">
        <v>1</v>
      </c>
      <c r="M4" s="159">
        <f>SUM(D4:L4)</f>
        <v>8</v>
      </c>
      <c r="N4" s="160">
        <f aca="true" t="shared" si="0" ref="N4:N25">M4*TimKost</f>
        <v>8936</v>
      </c>
      <c r="O4" s="27"/>
      <c r="P4" s="27"/>
      <c r="Q4" s="18"/>
      <c r="R4" s="18"/>
      <c r="S4" s="18"/>
      <c r="T4" s="18"/>
      <c r="U4" s="18"/>
    </row>
    <row r="5" spans="2:21" s="4" customFormat="1" ht="23.25" thickBot="1">
      <c r="B5" s="161" t="str">
        <f>Översikt!$B$10&amp;"."&amp;ROW()-4</f>
        <v>A 8.1</v>
      </c>
      <c r="C5" s="162" t="s">
        <v>59</v>
      </c>
      <c r="D5" s="163">
        <v>1</v>
      </c>
      <c r="E5" s="163">
        <v>1</v>
      </c>
      <c r="F5" s="163">
        <v>1</v>
      </c>
      <c r="G5" s="163">
        <v>0</v>
      </c>
      <c r="H5" s="163">
        <v>0</v>
      </c>
      <c r="I5" s="163">
        <v>0</v>
      </c>
      <c r="J5" s="163">
        <v>0</v>
      </c>
      <c r="K5" s="163">
        <v>0</v>
      </c>
      <c r="L5" s="163">
        <v>1</v>
      </c>
      <c r="M5" s="164">
        <f>SUM(D5:L5)</f>
        <v>4</v>
      </c>
      <c r="N5" s="165">
        <f t="shared" si="0"/>
        <v>4468</v>
      </c>
      <c r="O5" s="27"/>
      <c r="P5" s="27"/>
      <c r="Q5" s="18"/>
      <c r="R5" s="18"/>
      <c r="S5" s="18"/>
      <c r="T5" s="18"/>
      <c r="U5" s="18"/>
    </row>
    <row r="6" spans="2:21" s="4" customFormat="1" ht="45.75">
      <c r="B6" s="123" t="str">
        <f>Översikt!$B$10&amp;"."&amp;ROW()-4</f>
        <v>A 8.2</v>
      </c>
      <c r="C6" s="100" t="s">
        <v>60</v>
      </c>
      <c r="D6" s="72">
        <v>1</v>
      </c>
      <c r="E6" s="72">
        <v>2</v>
      </c>
      <c r="F6" s="72">
        <v>1</v>
      </c>
      <c r="G6" s="72">
        <v>2</v>
      </c>
      <c r="H6" s="72">
        <v>1</v>
      </c>
      <c r="I6" s="72">
        <v>0</v>
      </c>
      <c r="J6" s="72">
        <v>1</v>
      </c>
      <c r="K6" s="72">
        <v>1</v>
      </c>
      <c r="L6" s="72">
        <v>1</v>
      </c>
      <c r="M6" s="73">
        <f>SUM(D6:L6)</f>
        <v>10</v>
      </c>
      <c r="N6" s="74">
        <f t="shared" si="0"/>
        <v>11170</v>
      </c>
      <c r="O6" s="27"/>
      <c r="P6" s="27"/>
      <c r="Q6" s="18"/>
      <c r="R6" s="18"/>
      <c r="S6" s="18"/>
      <c r="T6" s="18"/>
      <c r="U6" s="18"/>
    </row>
    <row r="7" spans="2:21" s="4" customFormat="1" ht="46.5" thickBot="1">
      <c r="B7" s="132" t="str">
        <f>Översikt!$B$10&amp;"."&amp;ROW()-4</f>
        <v>A 8.3</v>
      </c>
      <c r="C7" s="166" t="s">
        <v>61</v>
      </c>
      <c r="D7" s="133">
        <v>1</v>
      </c>
      <c r="E7" s="133">
        <v>2</v>
      </c>
      <c r="F7" s="133">
        <v>1</v>
      </c>
      <c r="G7" s="133">
        <v>0</v>
      </c>
      <c r="H7" s="133">
        <v>0</v>
      </c>
      <c r="I7" s="133">
        <v>0</v>
      </c>
      <c r="J7" s="133">
        <v>0</v>
      </c>
      <c r="K7" s="133">
        <v>0</v>
      </c>
      <c r="L7" s="133">
        <v>1</v>
      </c>
      <c r="M7" s="134">
        <f>SUM(D7:L7)</f>
        <v>5</v>
      </c>
      <c r="N7" s="167">
        <f t="shared" si="0"/>
        <v>5585</v>
      </c>
      <c r="O7" s="27"/>
      <c r="P7" s="27"/>
      <c r="Q7" s="18"/>
      <c r="R7" s="18"/>
      <c r="S7" s="18"/>
      <c r="T7" s="18"/>
      <c r="U7" s="18"/>
    </row>
    <row r="8" spans="2:21" s="6" customFormat="1" ht="45.75">
      <c r="B8" s="156" t="str">
        <f>Översikt!$B$10&amp;"."&amp;ROW()-4</f>
        <v>A 8.4</v>
      </c>
      <c r="C8" s="157" t="s">
        <v>62</v>
      </c>
      <c r="D8" s="158">
        <v>1</v>
      </c>
      <c r="E8" s="158">
        <v>2</v>
      </c>
      <c r="F8" s="158">
        <v>1</v>
      </c>
      <c r="G8" s="158">
        <v>2</v>
      </c>
      <c r="H8" s="158">
        <v>1</v>
      </c>
      <c r="I8" s="158">
        <v>0</v>
      </c>
      <c r="J8" s="158">
        <v>2</v>
      </c>
      <c r="K8" s="158">
        <v>1</v>
      </c>
      <c r="L8" s="158">
        <v>1</v>
      </c>
      <c r="M8" s="159">
        <f aca="true" t="shared" si="1" ref="M8:M25">SUM(D8:L8)</f>
        <v>11</v>
      </c>
      <c r="N8" s="160">
        <f t="shared" si="0"/>
        <v>12287</v>
      </c>
      <c r="O8" s="30"/>
      <c r="P8" s="30"/>
      <c r="Q8" s="31"/>
      <c r="R8" s="30"/>
      <c r="S8" s="30"/>
      <c r="T8" s="30"/>
      <c r="U8" s="30"/>
    </row>
    <row r="9" spans="2:21" s="6" customFormat="1" ht="46.5" thickBot="1">
      <c r="B9" s="161" t="str">
        <f>Översikt!$B$10&amp;"."&amp;ROW()-4</f>
        <v>A 8.5</v>
      </c>
      <c r="C9" s="162" t="s">
        <v>63</v>
      </c>
      <c r="D9" s="163">
        <v>1</v>
      </c>
      <c r="E9" s="163">
        <v>1</v>
      </c>
      <c r="F9" s="163">
        <v>1</v>
      </c>
      <c r="G9" s="163">
        <v>0</v>
      </c>
      <c r="H9" s="163">
        <v>0</v>
      </c>
      <c r="I9" s="163">
        <v>0</v>
      </c>
      <c r="J9" s="163">
        <v>0</v>
      </c>
      <c r="K9" s="163">
        <v>0</v>
      </c>
      <c r="L9" s="163">
        <v>1</v>
      </c>
      <c r="M9" s="164">
        <f t="shared" si="1"/>
        <v>4</v>
      </c>
      <c r="N9" s="165">
        <f t="shared" si="0"/>
        <v>4468</v>
      </c>
      <c r="O9" s="30"/>
      <c r="P9" s="30"/>
      <c r="Q9" s="31"/>
      <c r="R9" s="30"/>
      <c r="S9" s="30"/>
      <c r="T9" s="30"/>
      <c r="U9" s="30"/>
    </row>
    <row r="10" spans="2:21" s="6" customFormat="1" ht="22.5">
      <c r="B10" s="123" t="str">
        <f>Översikt!$B$10&amp;"."&amp;ROW()-4</f>
        <v>A 8.6</v>
      </c>
      <c r="C10" s="100" t="s">
        <v>64</v>
      </c>
      <c r="D10" s="296">
        <v>1</v>
      </c>
      <c r="E10" s="296">
        <v>1</v>
      </c>
      <c r="F10" s="296">
        <v>1</v>
      </c>
      <c r="G10" s="296">
        <v>2</v>
      </c>
      <c r="H10" s="296">
        <v>1</v>
      </c>
      <c r="I10" s="296">
        <v>0</v>
      </c>
      <c r="J10" s="296">
        <v>1</v>
      </c>
      <c r="K10" s="296">
        <v>1</v>
      </c>
      <c r="L10" s="296">
        <v>1</v>
      </c>
      <c r="M10" s="73">
        <f t="shared" si="1"/>
        <v>9</v>
      </c>
      <c r="N10" s="74">
        <f t="shared" si="0"/>
        <v>10053</v>
      </c>
      <c r="O10" s="30"/>
      <c r="P10" s="30"/>
      <c r="Q10" s="31"/>
      <c r="R10" s="30"/>
      <c r="S10" s="30"/>
      <c r="T10" s="30"/>
      <c r="U10" s="30"/>
    </row>
    <row r="11" spans="2:21" s="6" customFormat="1" ht="23.25" thickBot="1">
      <c r="B11" s="118" t="str">
        <f>Översikt!$B$10&amp;"."&amp;ROW()-4</f>
        <v>A 8.7</v>
      </c>
      <c r="C11" s="102" t="s">
        <v>65</v>
      </c>
      <c r="D11" s="293">
        <v>1</v>
      </c>
      <c r="E11" s="293">
        <v>1</v>
      </c>
      <c r="F11" s="293">
        <v>1</v>
      </c>
      <c r="G11" s="293">
        <v>0</v>
      </c>
      <c r="H11" s="293">
        <v>0</v>
      </c>
      <c r="I11" s="293">
        <v>0</v>
      </c>
      <c r="J11" s="293">
        <v>0</v>
      </c>
      <c r="K11" s="293">
        <v>0</v>
      </c>
      <c r="L11" s="293">
        <v>1</v>
      </c>
      <c r="M11" s="50">
        <f t="shared" si="1"/>
        <v>4</v>
      </c>
      <c r="N11" s="51">
        <f t="shared" si="0"/>
        <v>4468</v>
      </c>
      <c r="O11" s="30"/>
      <c r="P11" s="30"/>
      <c r="Q11" s="31"/>
      <c r="R11" s="30"/>
      <c r="S11" s="30"/>
      <c r="T11" s="30"/>
      <c r="U11" s="30"/>
    </row>
    <row r="12" spans="2:21" s="6" customFormat="1" ht="30" customHeight="1">
      <c r="B12" s="156" t="str">
        <f>Översikt!$B$10&amp;"."&amp;ROW()-4</f>
        <v>A 8.8</v>
      </c>
      <c r="C12" s="157" t="s">
        <v>66</v>
      </c>
      <c r="D12" s="158">
        <v>1</v>
      </c>
      <c r="E12" s="158">
        <v>1</v>
      </c>
      <c r="F12" s="158">
        <v>1</v>
      </c>
      <c r="G12" s="158">
        <v>2</v>
      </c>
      <c r="H12" s="158">
        <v>1</v>
      </c>
      <c r="I12" s="158">
        <v>0</v>
      </c>
      <c r="J12" s="158">
        <v>0</v>
      </c>
      <c r="K12" s="158">
        <v>1</v>
      </c>
      <c r="L12" s="158">
        <v>1</v>
      </c>
      <c r="M12" s="159">
        <f t="shared" si="1"/>
        <v>8</v>
      </c>
      <c r="N12" s="160">
        <f t="shared" si="0"/>
        <v>8936</v>
      </c>
      <c r="O12" s="30"/>
      <c r="P12" s="30"/>
      <c r="Q12" s="31"/>
      <c r="R12" s="30"/>
      <c r="S12" s="30"/>
      <c r="T12" s="30"/>
      <c r="U12" s="30"/>
    </row>
    <row r="13" spans="2:21" s="6" customFormat="1" ht="34.5" thickBot="1">
      <c r="B13" s="161" t="str">
        <f>Översikt!$B$10&amp;"."&amp;ROW()-4</f>
        <v>A 8.9</v>
      </c>
      <c r="C13" s="162" t="s">
        <v>67</v>
      </c>
      <c r="D13" s="163">
        <v>0.5</v>
      </c>
      <c r="E13" s="163">
        <v>1</v>
      </c>
      <c r="F13" s="163">
        <v>0</v>
      </c>
      <c r="G13" s="163">
        <v>0</v>
      </c>
      <c r="H13" s="163">
        <v>0</v>
      </c>
      <c r="I13" s="163">
        <v>0</v>
      </c>
      <c r="J13" s="163">
        <v>0</v>
      </c>
      <c r="K13" s="163">
        <v>0</v>
      </c>
      <c r="L13" s="163">
        <v>0.5</v>
      </c>
      <c r="M13" s="164">
        <f t="shared" si="1"/>
        <v>2</v>
      </c>
      <c r="N13" s="165">
        <f t="shared" si="0"/>
        <v>2234</v>
      </c>
      <c r="O13" s="30"/>
      <c r="P13" s="30"/>
      <c r="Q13" s="31"/>
      <c r="R13" s="30"/>
      <c r="S13" s="30"/>
      <c r="T13" s="30"/>
      <c r="U13" s="30"/>
    </row>
    <row r="14" spans="2:21" s="6" customFormat="1" ht="34.5">
      <c r="B14" s="118" t="str">
        <f>Översikt!$B$10&amp;"."&amp;ROW()-4</f>
        <v>A 8.10</v>
      </c>
      <c r="C14" s="102" t="s">
        <v>68</v>
      </c>
      <c r="D14" s="293">
        <v>1</v>
      </c>
      <c r="E14" s="293">
        <v>2</v>
      </c>
      <c r="F14" s="293">
        <v>1</v>
      </c>
      <c r="G14" s="293">
        <v>2</v>
      </c>
      <c r="H14" s="293">
        <v>1</v>
      </c>
      <c r="I14" s="293">
        <v>0</v>
      </c>
      <c r="J14" s="293">
        <v>1</v>
      </c>
      <c r="K14" s="293">
        <v>1</v>
      </c>
      <c r="L14" s="293">
        <v>1</v>
      </c>
      <c r="M14" s="50">
        <f t="shared" si="1"/>
        <v>10</v>
      </c>
      <c r="N14" s="51">
        <f t="shared" si="0"/>
        <v>11170</v>
      </c>
      <c r="O14" s="30"/>
      <c r="P14" s="30"/>
      <c r="Q14" s="31"/>
      <c r="R14" s="30"/>
      <c r="S14" s="30"/>
      <c r="T14" s="30"/>
      <c r="U14" s="30"/>
    </row>
    <row r="15" spans="2:21" s="6" customFormat="1" ht="34.5" thickBot="1">
      <c r="B15" s="118" t="str">
        <f>Översikt!$B$10&amp;"."&amp;ROW()-4</f>
        <v>A 8.11</v>
      </c>
      <c r="C15" s="102" t="s">
        <v>69</v>
      </c>
      <c r="D15" s="298">
        <v>1</v>
      </c>
      <c r="E15" s="298">
        <v>1</v>
      </c>
      <c r="F15" s="298">
        <v>1</v>
      </c>
      <c r="G15" s="298">
        <v>0</v>
      </c>
      <c r="H15" s="298">
        <v>0</v>
      </c>
      <c r="I15" s="298">
        <v>0</v>
      </c>
      <c r="J15" s="298">
        <v>0</v>
      </c>
      <c r="K15" s="298">
        <v>0</v>
      </c>
      <c r="L15" s="298">
        <v>1</v>
      </c>
      <c r="M15" s="50">
        <f t="shared" si="1"/>
        <v>4</v>
      </c>
      <c r="N15" s="51">
        <f t="shared" si="0"/>
        <v>4468</v>
      </c>
      <c r="O15" s="30"/>
      <c r="P15" s="30"/>
      <c r="Q15" s="31"/>
      <c r="R15" s="30"/>
      <c r="S15" s="30"/>
      <c r="T15" s="30"/>
      <c r="U15" s="30"/>
    </row>
    <row r="16" spans="2:21" s="6" customFormat="1" ht="45.75">
      <c r="B16" s="156" t="str">
        <f>Översikt!$B$10&amp;"."&amp;ROW()-4</f>
        <v>A 8.12</v>
      </c>
      <c r="C16" s="157" t="s">
        <v>70</v>
      </c>
      <c r="D16" s="296">
        <v>1</v>
      </c>
      <c r="E16" s="296">
        <v>2</v>
      </c>
      <c r="F16" s="296">
        <v>1</v>
      </c>
      <c r="G16" s="296">
        <v>2</v>
      </c>
      <c r="H16" s="296">
        <v>1</v>
      </c>
      <c r="I16" s="296">
        <v>0</v>
      </c>
      <c r="J16" s="296">
        <v>2</v>
      </c>
      <c r="K16" s="296">
        <v>1</v>
      </c>
      <c r="L16" s="296">
        <v>1</v>
      </c>
      <c r="M16" s="159">
        <f t="shared" si="1"/>
        <v>11</v>
      </c>
      <c r="N16" s="160">
        <f t="shared" si="0"/>
        <v>12287</v>
      </c>
      <c r="O16" s="30"/>
      <c r="P16" s="30"/>
      <c r="Q16" s="31"/>
      <c r="R16" s="30"/>
      <c r="S16" s="30"/>
      <c r="T16" s="30"/>
      <c r="U16" s="30"/>
    </row>
    <row r="17" spans="2:21" s="6" customFormat="1" ht="46.5" thickBot="1">
      <c r="B17" s="161" t="str">
        <f>Översikt!$B$10&amp;"."&amp;ROW()-4</f>
        <v>A 8.13</v>
      </c>
      <c r="C17" s="162" t="s">
        <v>71</v>
      </c>
      <c r="D17" s="298">
        <v>1</v>
      </c>
      <c r="E17" s="298">
        <v>1</v>
      </c>
      <c r="F17" s="298">
        <v>1</v>
      </c>
      <c r="G17" s="298">
        <v>0</v>
      </c>
      <c r="H17" s="298">
        <v>0</v>
      </c>
      <c r="I17" s="298">
        <v>0</v>
      </c>
      <c r="J17" s="298">
        <v>0</v>
      </c>
      <c r="K17" s="298">
        <v>0</v>
      </c>
      <c r="L17" s="298">
        <v>1</v>
      </c>
      <c r="M17" s="164">
        <f t="shared" si="1"/>
        <v>4</v>
      </c>
      <c r="N17" s="165">
        <f t="shared" si="0"/>
        <v>4468</v>
      </c>
      <c r="O17" s="30"/>
      <c r="P17" s="30"/>
      <c r="Q17" s="31"/>
      <c r="R17" s="30"/>
      <c r="S17" s="30"/>
      <c r="T17" s="30"/>
      <c r="U17" s="30"/>
    </row>
    <row r="18" spans="2:21" s="6" customFormat="1" ht="34.5">
      <c r="B18" s="118" t="str">
        <f>Översikt!$B$10&amp;"."&amp;ROW()-4</f>
        <v>A 8.14</v>
      </c>
      <c r="C18" s="102" t="s">
        <v>72</v>
      </c>
      <c r="D18" s="296">
        <v>1</v>
      </c>
      <c r="E18" s="296">
        <v>2</v>
      </c>
      <c r="F18" s="296">
        <v>1</v>
      </c>
      <c r="G18" s="296">
        <v>2</v>
      </c>
      <c r="H18" s="296">
        <v>1</v>
      </c>
      <c r="I18" s="296">
        <v>2</v>
      </c>
      <c r="J18" s="296">
        <v>2</v>
      </c>
      <c r="K18" s="296">
        <v>1</v>
      </c>
      <c r="L18" s="296">
        <v>1</v>
      </c>
      <c r="M18" s="50">
        <f t="shared" si="1"/>
        <v>13</v>
      </c>
      <c r="N18" s="51">
        <f t="shared" si="0"/>
        <v>14521</v>
      </c>
      <c r="O18" s="30"/>
      <c r="P18" s="30"/>
      <c r="Q18" s="31"/>
      <c r="R18" s="30"/>
      <c r="S18" s="30"/>
      <c r="T18" s="30"/>
      <c r="U18" s="30"/>
    </row>
    <row r="19" spans="2:21" s="6" customFormat="1" ht="34.5" thickBot="1">
      <c r="B19" s="118" t="str">
        <f>Översikt!$B$10&amp;"."&amp;ROW()-4</f>
        <v>A 8.15</v>
      </c>
      <c r="C19" s="102" t="s">
        <v>73</v>
      </c>
      <c r="D19" s="293">
        <v>1</v>
      </c>
      <c r="E19" s="293">
        <v>1</v>
      </c>
      <c r="F19" s="293">
        <v>1</v>
      </c>
      <c r="G19" s="293">
        <v>0</v>
      </c>
      <c r="H19" s="293">
        <v>0</v>
      </c>
      <c r="I19" s="293">
        <v>0</v>
      </c>
      <c r="J19" s="293">
        <v>0</v>
      </c>
      <c r="K19" s="293">
        <v>0</v>
      </c>
      <c r="L19" s="293">
        <v>1</v>
      </c>
      <c r="M19" s="50">
        <f t="shared" si="1"/>
        <v>4</v>
      </c>
      <c r="N19" s="82">
        <f t="shared" si="0"/>
        <v>4468</v>
      </c>
      <c r="O19" s="30"/>
      <c r="P19" s="30"/>
      <c r="Q19" s="31"/>
      <c r="R19" s="30"/>
      <c r="S19" s="30"/>
      <c r="T19" s="30"/>
      <c r="U19" s="30"/>
    </row>
    <row r="20" spans="2:21" s="6" customFormat="1" ht="57">
      <c r="B20" s="156" t="str">
        <f>Översikt!$B$10&amp;"."&amp;ROW()-4</f>
        <v>A 8.16</v>
      </c>
      <c r="C20" s="157" t="s">
        <v>74</v>
      </c>
      <c r="D20" s="158"/>
      <c r="E20" s="158"/>
      <c r="F20" s="158"/>
      <c r="G20" s="158"/>
      <c r="H20" s="158"/>
      <c r="I20" s="158"/>
      <c r="J20" s="158"/>
      <c r="K20" s="158"/>
      <c r="L20" s="158"/>
      <c r="M20" s="159">
        <f t="shared" si="1"/>
        <v>0</v>
      </c>
      <c r="N20" s="297" t="s">
        <v>30</v>
      </c>
      <c r="O20" s="30"/>
      <c r="P20" s="30"/>
      <c r="Q20" s="31"/>
      <c r="R20" s="30"/>
      <c r="S20" s="30"/>
      <c r="T20" s="30"/>
      <c r="U20" s="30"/>
    </row>
    <row r="21" spans="2:21" s="6" customFormat="1" ht="57.75" thickBot="1">
      <c r="B21" s="161" t="str">
        <f>Översikt!$B$10&amp;"."&amp;ROW()-4</f>
        <v>A 8.17</v>
      </c>
      <c r="C21" s="162" t="s">
        <v>75</v>
      </c>
      <c r="D21" s="163"/>
      <c r="E21" s="163"/>
      <c r="F21" s="163"/>
      <c r="G21" s="163"/>
      <c r="H21" s="163"/>
      <c r="I21" s="163"/>
      <c r="J21" s="163"/>
      <c r="K21" s="163"/>
      <c r="L21" s="163"/>
      <c r="M21" s="164">
        <f t="shared" si="1"/>
        <v>0</v>
      </c>
      <c r="N21" s="297" t="s">
        <v>30</v>
      </c>
      <c r="O21" s="30"/>
      <c r="P21" s="30"/>
      <c r="Q21" s="31"/>
      <c r="R21" s="30"/>
      <c r="S21" s="30"/>
      <c r="T21" s="30"/>
      <c r="U21" s="30"/>
    </row>
    <row r="22" spans="2:21" s="6" customFormat="1" ht="34.5">
      <c r="B22" s="118" t="str">
        <f>Översikt!$B$10&amp;"."&amp;ROW()-4</f>
        <v>A 8.18</v>
      </c>
      <c r="C22" s="102" t="s">
        <v>76</v>
      </c>
      <c r="D22" s="16"/>
      <c r="E22" s="16"/>
      <c r="F22" s="16"/>
      <c r="G22" s="16"/>
      <c r="H22" s="16"/>
      <c r="I22" s="16"/>
      <c r="J22" s="16"/>
      <c r="K22" s="16"/>
      <c r="L22" s="16"/>
      <c r="M22" s="50">
        <f t="shared" si="1"/>
        <v>0</v>
      </c>
      <c r="N22" s="297" t="s">
        <v>30</v>
      </c>
      <c r="O22" s="30"/>
      <c r="P22" s="30"/>
      <c r="Q22" s="31"/>
      <c r="R22" s="30"/>
      <c r="S22" s="30"/>
      <c r="T22" s="30"/>
      <c r="U22" s="30"/>
    </row>
    <row r="23" spans="2:21" s="6" customFormat="1" ht="34.5" thickBot="1">
      <c r="B23" s="118" t="str">
        <f>Översikt!$B$10&amp;"."&amp;ROW()-4</f>
        <v>A 8.19</v>
      </c>
      <c r="C23" s="102" t="s">
        <v>77</v>
      </c>
      <c r="D23" s="298"/>
      <c r="E23" s="298"/>
      <c r="F23" s="298"/>
      <c r="G23" s="298"/>
      <c r="H23" s="298"/>
      <c r="I23" s="298"/>
      <c r="J23" s="298"/>
      <c r="K23" s="298"/>
      <c r="L23" s="298"/>
      <c r="M23" s="50">
        <f t="shared" si="1"/>
        <v>0</v>
      </c>
      <c r="N23" s="297" t="s">
        <v>30</v>
      </c>
      <c r="O23" s="30"/>
      <c r="P23" s="30"/>
      <c r="Q23" s="31"/>
      <c r="R23" s="30"/>
      <c r="S23" s="30"/>
      <c r="T23" s="30"/>
      <c r="U23" s="30"/>
    </row>
    <row r="24" spans="2:21" s="6" customFormat="1" ht="34.5">
      <c r="B24" s="156" t="str">
        <f>Översikt!$B$10&amp;"."&amp;ROW()-4</f>
        <v>A 8.20</v>
      </c>
      <c r="C24" s="157" t="s">
        <v>210</v>
      </c>
      <c r="D24" s="296">
        <v>1</v>
      </c>
      <c r="E24" s="296">
        <v>2</v>
      </c>
      <c r="F24" s="296">
        <v>1</v>
      </c>
      <c r="G24" s="296">
        <v>2</v>
      </c>
      <c r="H24" s="296">
        <v>1</v>
      </c>
      <c r="I24" s="296">
        <v>0</v>
      </c>
      <c r="J24" s="296">
        <v>2</v>
      </c>
      <c r="K24" s="296">
        <v>1</v>
      </c>
      <c r="L24" s="296">
        <v>1</v>
      </c>
      <c r="M24" s="159">
        <f>SUM(D24:L24)</f>
        <v>11</v>
      </c>
      <c r="N24" s="160">
        <f>M24*TimKost</f>
        <v>12287</v>
      </c>
      <c r="O24" s="30"/>
      <c r="P24" s="30"/>
      <c r="Q24" s="31"/>
      <c r="R24" s="30"/>
      <c r="S24" s="30"/>
      <c r="T24" s="30"/>
      <c r="U24" s="30"/>
    </row>
    <row r="25" spans="2:21" s="6" customFormat="1" ht="34.5" thickBot="1">
      <c r="B25" s="161" t="str">
        <f>Översikt!$B$10&amp;"."&amp;ROW()-4</f>
        <v>A 8.21</v>
      </c>
      <c r="C25" s="162" t="s">
        <v>212</v>
      </c>
      <c r="D25" s="298">
        <v>1</v>
      </c>
      <c r="E25" s="298">
        <v>1</v>
      </c>
      <c r="F25" s="298">
        <v>1</v>
      </c>
      <c r="G25" s="298">
        <v>0</v>
      </c>
      <c r="H25" s="298">
        <v>0</v>
      </c>
      <c r="I25" s="298">
        <v>0</v>
      </c>
      <c r="J25" s="298">
        <v>0</v>
      </c>
      <c r="K25" s="298">
        <v>0</v>
      </c>
      <c r="L25" s="298">
        <v>1</v>
      </c>
      <c r="M25" s="164">
        <f t="shared" si="1"/>
        <v>4</v>
      </c>
      <c r="N25" s="165">
        <f t="shared" si="0"/>
        <v>4468</v>
      </c>
      <c r="O25" s="30"/>
      <c r="P25" s="30"/>
      <c r="Q25" s="31"/>
      <c r="R25" s="30"/>
      <c r="S25" s="30"/>
      <c r="T25" s="30"/>
      <c r="U25" s="30"/>
    </row>
    <row r="26" spans="2:21" s="6" customFormat="1" ht="34.5">
      <c r="B26" s="187" t="str">
        <f>Översikt!$B$10&amp;"."&amp;ROW()-4</f>
        <v>A 8.22</v>
      </c>
      <c r="C26" s="188" t="s">
        <v>211</v>
      </c>
      <c r="D26" s="296">
        <v>1</v>
      </c>
      <c r="E26" s="296">
        <v>2</v>
      </c>
      <c r="F26" s="296">
        <v>1</v>
      </c>
      <c r="G26" s="296">
        <v>2</v>
      </c>
      <c r="H26" s="296">
        <v>1</v>
      </c>
      <c r="I26" s="296">
        <v>0</v>
      </c>
      <c r="J26" s="296">
        <v>2</v>
      </c>
      <c r="K26" s="296">
        <v>1</v>
      </c>
      <c r="L26" s="296">
        <v>1</v>
      </c>
      <c r="M26" s="189">
        <f aca="true" t="shared" si="2" ref="M26:M34">SUM(D26:L26)</f>
        <v>11</v>
      </c>
      <c r="N26" s="190">
        <f aca="true" t="shared" si="3" ref="N26:N34">M26*TimKost</f>
        <v>12287</v>
      </c>
      <c r="O26" s="30"/>
      <c r="P26" s="30"/>
      <c r="Q26" s="31"/>
      <c r="R26" s="30"/>
      <c r="S26" s="30"/>
      <c r="T26" s="30"/>
      <c r="U26" s="30"/>
    </row>
    <row r="27" spans="2:21" s="6" customFormat="1" ht="46.5" thickBot="1">
      <c r="B27" s="122" t="str">
        <f>Översikt!$B$10&amp;"."&amp;ROW()-4</f>
        <v>A 8.23</v>
      </c>
      <c r="C27" s="106" t="s">
        <v>213</v>
      </c>
      <c r="D27" s="298">
        <v>1</v>
      </c>
      <c r="E27" s="298">
        <v>2</v>
      </c>
      <c r="F27" s="298">
        <v>1</v>
      </c>
      <c r="G27" s="298">
        <v>0</v>
      </c>
      <c r="H27" s="298">
        <v>0</v>
      </c>
      <c r="I27" s="298">
        <v>0</v>
      </c>
      <c r="J27" s="298">
        <v>0</v>
      </c>
      <c r="K27" s="298">
        <v>0</v>
      </c>
      <c r="L27" s="298">
        <v>1</v>
      </c>
      <c r="M27" s="81">
        <f>SUM(D27:L27)</f>
        <v>5</v>
      </c>
      <c r="N27" s="82">
        <f>M27*TimKost</f>
        <v>5585</v>
      </c>
      <c r="O27" s="30"/>
      <c r="P27" s="30"/>
      <c r="Q27" s="31"/>
      <c r="R27" s="30"/>
      <c r="S27" s="30"/>
      <c r="T27" s="30"/>
      <c r="U27" s="30"/>
    </row>
    <row r="28" spans="2:21" s="6" customFormat="1" ht="63.75" customHeight="1" thickBot="1">
      <c r="B28" s="191" t="str">
        <f>Översikt!$B$10&amp;"."&amp;ROW()-4</f>
        <v>A 8.24</v>
      </c>
      <c r="C28" s="192" t="s">
        <v>214</v>
      </c>
      <c r="D28" s="307">
        <v>1</v>
      </c>
      <c r="E28" s="307">
        <v>2</v>
      </c>
      <c r="F28" s="307">
        <v>1</v>
      </c>
      <c r="G28" s="307">
        <v>2</v>
      </c>
      <c r="H28" s="307">
        <v>1</v>
      </c>
      <c r="I28" s="307">
        <v>0</v>
      </c>
      <c r="J28" s="307">
        <v>2</v>
      </c>
      <c r="K28" s="307">
        <v>1</v>
      </c>
      <c r="L28" s="307">
        <v>1</v>
      </c>
      <c r="M28" s="193">
        <f t="shared" si="2"/>
        <v>11</v>
      </c>
      <c r="N28" s="194">
        <f t="shared" si="3"/>
        <v>12287</v>
      </c>
      <c r="O28" s="30"/>
      <c r="P28" s="30"/>
      <c r="Q28" s="31"/>
      <c r="R28" s="30"/>
      <c r="S28" s="30"/>
      <c r="T28" s="30"/>
      <c r="U28" s="30"/>
    </row>
    <row r="29" spans="2:21" s="6" customFormat="1" ht="34.5">
      <c r="B29" s="118" t="str">
        <f>Översikt!$B$10&amp;"."&amp;ROW()-4</f>
        <v>A 8.25</v>
      </c>
      <c r="C29" s="309" t="s">
        <v>161</v>
      </c>
      <c r="D29" s="315">
        <v>1</v>
      </c>
      <c r="E29" s="316">
        <v>2</v>
      </c>
      <c r="F29" s="316">
        <v>1</v>
      </c>
      <c r="G29" s="316">
        <v>2</v>
      </c>
      <c r="H29" s="316">
        <v>1</v>
      </c>
      <c r="I29" s="316">
        <v>0</v>
      </c>
      <c r="J29" s="316">
        <v>1</v>
      </c>
      <c r="K29" s="316">
        <v>1</v>
      </c>
      <c r="L29" s="317">
        <v>1</v>
      </c>
      <c r="M29" s="312">
        <f t="shared" si="2"/>
        <v>10</v>
      </c>
      <c r="N29" s="51">
        <f>M29*TimKost</f>
        <v>11170</v>
      </c>
      <c r="O29" s="30"/>
      <c r="P29" s="30"/>
      <c r="Q29" s="31"/>
      <c r="R29" s="30"/>
      <c r="S29" s="30"/>
      <c r="T29" s="30"/>
      <c r="U29" s="30"/>
    </row>
    <row r="30" spans="2:21" s="6" customFormat="1" ht="34.5" thickBot="1">
      <c r="B30" s="122" t="str">
        <f>Översikt!$B$10&amp;"."&amp;ROW()-4</f>
        <v>A 8.26</v>
      </c>
      <c r="C30" s="106" t="s">
        <v>162</v>
      </c>
      <c r="D30" s="311">
        <v>1</v>
      </c>
      <c r="E30" s="311">
        <v>1</v>
      </c>
      <c r="F30" s="311">
        <v>1</v>
      </c>
      <c r="G30" s="311">
        <v>0</v>
      </c>
      <c r="H30" s="311">
        <v>0</v>
      </c>
      <c r="I30" s="311">
        <v>0</v>
      </c>
      <c r="J30" s="311">
        <v>0</v>
      </c>
      <c r="K30" s="311">
        <v>0</v>
      </c>
      <c r="L30" s="311">
        <v>1</v>
      </c>
      <c r="M30" s="81">
        <f t="shared" si="2"/>
        <v>4</v>
      </c>
      <c r="N30" s="82">
        <f t="shared" si="3"/>
        <v>4468</v>
      </c>
      <c r="O30" s="30"/>
      <c r="P30" s="30"/>
      <c r="Q30" s="31"/>
      <c r="R30" s="30"/>
      <c r="S30" s="30"/>
      <c r="T30" s="30"/>
      <c r="U30" s="30"/>
    </row>
    <row r="31" spans="2:21" s="6" customFormat="1" ht="34.5">
      <c r="B31" s="123" t="str">
        <f>Översikt!$B$10&amp;"."&amp;ROW()-4</f>
        <v>A 8.27</v>
      </c>
      <c r="C31" s="185" t="s">
        <v>163</v>
      </c>
      <c r="D31" s="313">
        <v>1</v>
      </c>
      <c r="E31" s="313">
        <v>2</v>
      </c>
      <c r="F31" s="313">
        <v>1</v>
      </c>
      <c r="G31" s="313">
        <v>2</v>
      </c>
      <c r="H31" s="313">
        <v>1</v>
      </c>
      <c r="I31" s="313">
        <v>0</v>
      </c>
      <c r="J31" s="313">
        <v>1</v>
      </c>
      <c r="K31" s="313">
        <v>1</v>
      </c>
      <c r="L31" s="313">
        <v>1</v>
      </c>
      <c r="M31" s="73">
        <f>SUM(D31:L31)</f>
        <v>10</v>
      </c>
      <c r="N31" s="74">
        <f>M31*TimKost</f>
        <v>11170</v>
      </c>
      <c r="O31" s="30"/>
      <c r="P31" s="30"/>
      <c r="Q31" s="31"/>
      <c r="R31" s="30"/>
      <c r="S31" s="30"/>
      <c r="T31" s="30"/>
      <c r="U31" s="30"/>
    </row>
    <row r="32" spans="2:21" s="6" customFormat="1" ht="34.5" thickBot="1">
      <c r="B32" s="118" t="str">
        <f>Översikt!$B$10&amp;"."&amp;ROW()-4</f>
        <v>A 8.28</v>
      </c>
      <c r="C32" s="102" t="s">
        <v>164</v>
      </c>
      <c r="D32" s="311">
        <v>1</v>
      </c>
      <c r="E32" s="311">
        <v>1</v>
      </c>
      <c r="F32" s="311">
        <v>1</v>
      </c>
      <c r="G32" s="311">
        <v>0</v>
      </c>
      <c r="H32" s="311">
        <v>0</v>
      </c>
      <c r="I32" s="311">
        <v>0</v>
      </c>
      <c r="J32" s="311">
        <v>0</v>
      </c>
      <c r="K32" s="311">
        <v>0</v>
      </c>
      <c r="L32" s="311">
        <v>1</v>
      </c>
      <c r="M32" s="50">
        <f>SUM(D32:L32)</f>
        <v>4</v>
      </c>
      <c r="N32" s="51">
        <f>M32*TimKost</f>
        <v>4468</v>
      </c>
      <c r="O32" s="30"/>
      <c r="P32" s="30"/>
      <c r="Q32" s="31"/>
      <c r="R32" s="30"/>
      <c r="S32" s="30"/>
      <c r="T32" s="30"/>
      <c r="U32" s="30"/>
    </row>
    <row r="33" spans="2:21" s="6" customFormat="1" ht="34.5">
      <c r="B33" s="156" t="str">
        <f>Översikt!$B$10&amp;"."&amp;ROW()-4</f>
        <v>A 8.29</v>
      </c>
      <c r="C33" s="157" t="s">
        <v>115</v>
      </c>
      <c r="D33" s="296">
        <v>1</v>
      </c>
      <c r="E33" s="296">
        <v>2</v>
      </c>
      <c r="F33" s="296">
        <v>1</v>
      </c>
      <c r="G33" s="296">
        <v>2</v>
      </c>
      <c r="H33" s="296">
        <v>1</v>
      </c>
      <c r="I33" s="296">
        <v>2</v>
      </c>
      <c r="J33" s="296">
        <v>2</v>
      </c>
      <c r="K33" s="296">
        <v>1</v>
      </c>
      <c r="L33" s="296">
        <v>1</v>
      </c>
      <c r="M33" s="159">
        <f t="shared" si="2"/>
        <v>13</v>
      </c>
      <c r="N33" s="160">
        <f t="shared" si="3"/>
        <v>14521</v>
      </c>
      <c r="O33" s="30"/>
      <c r="P33" s="30"/>
      <c r="Q33" s="31"/>
      <c r="R33" s="30"/>
      <c r="S33" s="30"/>
      <c r="T33" s="30"/>
      <c r="U33" s="30"/>
    </row>
    <row r="34" spans="2:21" s="6" customFormat="1" ht="34.5" thickBot="1">
      <c r="B34" s="161" t="str">
        <f>Översikt!$B$10&amp;"."&amp;ROW()-4</f>
        <v>A 8.30</v>
      </c>
      <c r="C34" s="162" t="s">
        <v>116</v>
      </c>
      <c r="D34" s="298">
        <v>1</v>
      </c>
      <c r="E34" s="298">
        <v>2</v>
      </c>
      <c r="F34" s="298">
        <v>1</v>
      </c>
      <c r="G34" s="298">
        <v>0</v>
      </c>
      <c r="H34" s="298">
        <v>0</v>
      </c>
      <c r="I34" s="298">
        <v>0</v>
      </c>
      <c r="J34" s="298">
        <v>0</v>
      </c>
      <c r="K34" s="298">
        <v>0</v>
      </c>
      <c r="L34" s="298">
        <v>1</v>
      </c>
      <c r="M34" s="164">
        <f t="shared" si="2"/>
        <v>5</v>
      </c>
      <c r="N34" s="165">
        <f t="shared" si="3"/>
        <v>5585</v>
      </c>
      <c r="O34" s="30"/>
      <c r="P34" s="30"/>
      <c r="Q34" s="31"/>
      <c r="R34" s="30"/>
      <c r="S34" s="30"/>
      <c r="T34" s="30"/>
      <c r="U34" s="30"/>
    </row>
    <row r="36" spans="2:21" s="6" customFormat="1" ht="30" customHeight="1">
      <c r="B36" s="119"/>
      <c r="C36" s="31"/>
      <c r="D36" s="30"/>
      <c r="E36" s="30"/>
      <c r="F36" s="30"/>
      <c r="G36" s="30"/>
      <c r="H36" s="30"/>
      <c r="I36" s="30"/>
      <c r="J36" s="30"/>
      <c r="K36" s="30"/>
      <c r="L36" s="30"/>
      <c r="M36" s="30"/>
      <c r="N36" s="32"/>
      <c r="O36" s="30"/>
      <c r="P36" s="30"/>
      <c r="Q36" s="31"/>
      <c r="R36" s="30"/>
      <c r="S36" s="30"/>
      <c r="T36" s="30"/>
      <c r="U36" s="30"/>
    </row>
    <row r="37" spans="2:21" s="6" customFormat="1" ht="30" customHeight="1">
      <c r="B37" s="119"/>
      <c r="C37" s="31"/>
      <c r="D37" s="30"/>
      <c r="E37" s="30"/>
      <c r="F37" s="30"/>
      <c r="G37" s="30"/>
      <c r="H37" s="30"/>
      <c r="I37" s="30"/>
      <c r="J37" s="30"/>
      <c r="K37" s="30"/>
      <c r="L37" s="30"/>
      <c r="M37" s="30"/>
      <c r="N37" s="32"/>
      <c r="O37" s="30"/>
      <c r="P37" s="30"/>
      <c r="Q37" s="31"/>
      <c r="R37" s="30"/>
      <c r="S37" s="30"/>
      <c r="T37" s="30"/>
      <c r="U37" s="30"/>
    </row>
    <row r="38" spans="2:21" s="6" customFormat="1" ht="30" customHeight="1">
      <c r="B38" s="119"/>
      <c r="C38" s="31"/>
      <c r="D38" s="30"/>
      <c r="E38" s="30"/>
      <c r="F38" s="30"/>
      <c r="G38" s="30"/>
      <c r="H38" s="30"/>
      <c r="I38" s="30"/>
      <c r="J38" s="30"/>
      <c r="K38" s="30"/>
      <c r="L38" s="30"/>
      <c r="M38" s="30"/>
      <c r="N38" s="32"/>
      <c r="O38" s="30"/>
      <c r="P38" s="30"/>
      <c r="Q38" s="31"/>
      <c r="R38" s="30"/>
      <c r="S38" s="30"/>
      <c r="T38" s="30"/>
      <c r="U38" s="30"/>
    </row>
    <row r="39" spans="2:21" s="6" customFormat="1" ht="30" customHeight="1">
      <c r="B39" s="119"/>
      <c r="C39" s="31"/>
      <c r="D39" s="30"/>
      <c r="E39" s="30"/>
      <c r="F39" s="30"/>
      <c r="G39" s="30"/>
      <c r="H39" s="30"/>
      <c r="I39" s="30"/>
      <c r="J39" s="30"/>
      <c r="K39" s="30"/>
      <c r="L39" s="30"/>
      <c r="M39" s="30"/>
      <c r="N39" s="32"/>
      <c r="O39" s="30"/>
      <c r="P39" s="30"/>
      <c r="Q39" s="31"/>
      <c r="R39" s="30"/>
      <c r="S39" s="30"/>
      <c r="T39" s="30"/>
      <c r="U39" s="30"/>
    </row>
    <row r="40" spans="2:21" s="6" customFormat="1" ht="30" customHeight="1">
      <c r="B40" s="119"/>
      <c r="C40" s="31"/>
      <c r="D40" s="30"/>
      <c r="E40" s="30"/>
      <c r="F40" s="30"/>
      <c r="G40" s="314"/>
      <c r="H40" s="30"/>
      <c r="I40" s="30"/>
      <c r="J40" s="30"/>
      <c r="K40" s="30"/>
      <c r="L40" s="30"/>
      <c r="M40" s="30"/>
      <c r="N40" s="32"/>
      <c r="O40" s="30"/>
      <c r="P40" s="30"/>
      <c r="Q40" s="31"/>
      <c r="R40" s="30"/>
      <c r="S40" s="30"/>
      <c r="T40" s="30"/>
      <c r="U40" s="30"/>
    </row>
    <row r="41" spans="2:21" s="6" customFormat="1" ht="30" customHeight="1">
      <c r="B41" s="119"/>
      <c r="C41" s="31"/>
      <c r="D41" s="30"/>
      <c r="E41" s="30"/>
      <c r="F41" s="30"/>
      <c r="G41" s="30"/>
      <c r="H41" s="30"/>
      <c r="I41" s="30"/>
      <c r="J41" s="30"/>
      <c r="K41" s="30"/>
      <c r="L41" s="30"/>
      <c r="M41" s="30"/>
      <c r="N41" s="32"/>
      <c r="O41" s="30"/>
      <c r="P41" s="30"/>
      <c r="Q41" s="31"/>
      <c r="R41" s="30"/>
      <c r="S41" s="30"/>
      <c r="T41" s="30"/>
      <c r="U41" s="30"/>
    </row>
    <row r="42" spans="2:21" s="6" customFormat="1" ht="30" customHeight="1">
      <c r="B42" s="119"/>
      <c r="C42" s="31"/>
      <c r="D42" s="30"/>
      <c r="E42" s="30"/>
      <c r="F42" s="30"/>
      <c r="G42" s="30"/>
      <c r="H42" s="30"/>
      <c r="I42" s="30"/>
      <c r="J42" s="30"/>
      <c r="K42" s="30"/>
      <c r="L42" s="30"/>
      <c r="M42" s="30"/>
      <c r="N42" s="32"/>
      <c r="O42" s="30"/>
      <c r="P42" s="30"/>
      <c r="Q42" s="31"/>
      <c r="R42" s="30"/>
      <c r="S42" s="30"/>
      <c r="T42" s="30"/>
      <c r="U42" s="30"/>
    </row>
    <row r="43" spans="2:21" s="6" customFormat="1" ht="30" customHeight="1">
      <c r="B43" s="119"/>
      <c r="C43" s="31"/>
      <c r="D43" s="30"/>
      <c r="E43" s="30"/>
      <c r="F43" s="30"/>
      <c r="G43" s="30"/>
      <c r="H43" s="30"/>
      <c r="I43" s="30"/>
      <c r="J43" s="30"/>
      <c r="K43" s="30"/>
      <c r="L43" s="30"/>
      <c r="M43" s="30"/>
      <c r="N43" s="32"/>
      <c r="O43" s="30"/>
      <c r="P43" s="30"/>
      <c r="Q43" s="31"/>
      <c r="R43" s="30"/>
      <c r="S43" s="30"/>
      <c r="T43" s="30"/>
      <c r="U43" s="30"/>
    </row>
    <row r="44" spans="2:21" s="6" customFormat="1" ht="30" customHeight="1">
      <c r="B44" s="119"/>
      <c r="C44" s="31"/>
      <c r="D44" s="30"/>
      <c r="E44" s="30"/>
      <c r="F44" s="30"/>
      <c r="G44" s="30"/>
      <c r="H44" s="30"/>
      <c r="I44" s="30"/>
      <c r="J44" s="30"/>
      <c r="K44" s="30"/>
      <c r="L44" s="30"/>
      <c r="M44" s="30"/>
      <c r="N44" s="32"/>
      <c r="O44" s="30"/>
      <c r="P44" s="30"/>
      <c r="Q44" s="31"/>
      <c r="R44" s="30"/>
      <c r="S44" s="30"/>
      <c r="T44" s="30"/>
      <c r="U44" s="30"/>
    </row>
    <row r="45" spans="2:21" s="6" customFormat="1" ht="30" customHeight="1">
      <c r="B45" s="119"/>
      <c r="C45" s="31"/>
      <c r="D45" s="30"/>
      <c r="E45" s="30"/>
      <c r="F45" s="30"/>
      <c r="G45" s="30"/>
      <c r="H45" s="30"/>
      <c r="I45" s="30"/>
      <c r="J45" s="30"/>
      <c r="K45" s="30"/>
      <c r="L45" s="30"/>
      <c r="M45" s="30"/>
      <c r="N45" s="32"/>
      <c r="O45" s="30"/>
      <c r="P45" s="30"/>
      <c r="Q45" s="31"/>
      <c r="R45" s="30"/>
      <c r="S45" s="30"/>
      <c r="T45" s="30"/>
      <c r="U45" s="30"/>
    </row>
    <row r="46" spans="2:21" s="6" customFormat="1" ht="30" customHeight="1">
      <c r="B46" s="119"/>
      <c r="C46" s="31"/>
      <c r="D46" s="30"/>
      <c r="E46" s="30"/>
      <c r="F46" s="30"/>
      <c r="G46" s="30"/>
      <c r="H46" s="30"/>
      <c r="I46" s="30"/>
      <c r="J46" s="30"/>
      <c r="K46" s="30"/>
      <c r="L46" s="30"/>
      <c r="M46" s="30"/>
      <c r="N46" s="32"/>
      <c r="O46" s="30"/>
      <c r="P46" s="30"/>
      <c r="Q46" s="31"/>
      <c r="R46" s="30"/>
      <c r="S46" s="30"/>
      <c r="T46" s="30"/>
      <c r="U46" s="30"/>
    </row>
    <row r="47" spans="2:21" s="6" customFormat="1" ht="30" customHeight="1">
      <c r="B47" s="119"/>
      <c r="C47" s="31"/>
      <c r="D47" s="30"/>
      <c r="E47" s="30"/>
      <c r="F47" s="30"/>
      <c r="G47" s="30"/>
      <c r="H47" s="30"/>
      <c r="I47" s="30"/>
      <c r="J47" s="30"/>
      <c r="K47" s="30"/>
      <c r="L47" s="30"/>
      <c r="M47" s="30"/>
      <c r="N47" s="32"/>
      <c r="O47" s="30"/>
      <c r="P47" s="30"/>
      <c r="Q47" s="31"/>
      <c r="R47" s="30"/>
      <c r="S47" s="30"/>
      <c r="T47" s="30"/>
      <c r="U47" s="30"/>
    </row>
    <row r="48" spans="2:21" s="6" customFormat="1" ht="30" customHeight="1">
      <c r="B48" s="119"/>
      <c r="C48" s="31"/>
      <c r="D48" s="30"/>
      <c r="E48" s="30"/>
      <c r="F48" s="30"/>
      <c r="G48" s="30"/>
      <c r="H48" s="30"/>
      <c r="I48" s="30"/>
      <c r="J48" s="30"/>
      <c r="K48" s="30"/>
      <c r="L48" s="30"/>
      <c r="M48" s="30"/>
      <c r="N48" s="32"/>
      <c r="O48" s="30"/>
      <c r="P48" s="30"/>
      <c r="Q48" s="31"/>
      <c r="R48" s="30"/>
      <c r="S48" s="30"/>
      <c r="T48" s="30"/>
      <c r="U48" s="30"/>
    </row>
    <row r="49" spans="2:21" s="6" customFormat="1" ht="30" customHeight="1">
      <c r="B49" s="119"/>
      <c r="C49" s="31"/>
      <c r="D49" s="30"/>
      <c r="E49" s="30"/>
      <c r="F49" s="30"/>
      <c r="G49" s="30"/>
      <c r="H49" s="30"/>
      <c r="I49" s="30"/>
      <c r="J49" s="30"/>
      <c r="K49" s="30"/>
      <c r="L49" s="30"/>
      <c r="M49" s="30"/>
      <c r="N49" s="32"/>
      <c r="O49" s="30"/>
      <c r="P49" s="30"/>
      <c r="Q49" s="31"/>
      <c r="R49" s="30"/>
      <c r="S49" s="30"/>
      <c r="T49" s="30"/>
      <c r="U49" s="30"/>
    </row>
    <row r="50" spans="2:21" s="6" customFormat="1" ht="30" customHeight="1">
      <c r="B50" s="119"/>
      <c r="C50" s="31"/>
      <c r="D50" s="30"/>
      <c r="E50" s="30"/>
      <c r="F50" s="30"/>
      <c r="G50" s="30"/>
      <c r="H50" s="30"/>
      <c r="I50" s="30"/>
      <c r="J50" s="30"/>
      <c r="K50" s="30"/>
      <c r="L50" s="30"/>
      <c r="M50" s="30"/>
      <c r="N50" s="32"/>
      <c r="O50" s="30"/>
      <c r="P50" s="30"/>
      <c r="Q50" s="31"/>
      <c r="R50" s="30"/>
      <c r="S50" s="30"/>
      <c r="T50" s="30"/>
      <c r="U50" s="30"/>
    </row>
    <row r="51" spans="2:21" s="6" customFormat="1" ht="30" customHeight="1">
      <c r="B51" s="119"/>
      <c r="C51" s="31"/>
      <c r="D51" s="30"/>
      <c r="E51" s="30"/>
      <c r="F51" s="30"/>
      <c r="G51" s="30"/>
      <c r="H51" s="30"/>
      <c r="I51" s="30"/>
      <c r="J51" s="30"/>
      <c r="K51" s="30"/>
      <c r="L51" s="30"/>
      <c r="M51" s="30"/>
      <c r="N51" s="32"/>
      <c r="O51" s="30"/>
      <c r="P51" s="30"/>
      <c r="Q51" s="31"/>
      <c r="R51" s="30"/>
      <c r="S51" s="30"/>
      <c r="T51" s="30"/>
      <c r="U51" s="30"/>
    </row>
    <row r="52" spans="2:21" s="6" customFormat="1" ht="30" customHeight="1">
      <c r="B52" s="119"/>
      <c r="C52" s="31"/>
      <c r="D52" s="30"/>
      <c r="E52" s="30"/>
      <c r="F52" s="30"/>
      <c r="G52" s="30"/>
      <c r="H52" s="30"/>
      <c r="I52" s="30"/>
      <c r="J52" s="30"/>
      <c r="K52" s="30"/>
      <c r="L52" s="30"/>
      <c r="M52" s="30"/>
      <c r="N52" s="32"/>
      <c r="O52" s="30"/>
      <c r="P52" s="30"/>
      <c r="Q52" s="31"/>
      <c r="R52" s="30"/>
      <c r="S52" s="30"/>
      <c r="T52" s="30"/>
      <c r="U52" s="30"/>
    </row>
    <row r="53" spans="2:21" s="6" customFormat="1" ht="30" customHeight="1">
      <c r="B53" s="119"/>
      <c r="C53" s="31"/>
      <c r="D53" s="30"/>
      <c r="E53" s="30"/>
      <c r="F53" s="30"/>
      <c r="G53" s="30"/>
      <c r="H53" s="30"/>
      <c r="I53" s="30"/>
      <c r="J53" s="30"/>
      <c r="K53" s="30"/>
      <c r="L53" s="30"/>
      <c r="M53" s="30"/>
      <c r="N53" s="32"/>
      <c r="O53" s="30"/>
      <c r="P53" s="30"/>
      <c r="Q53" s="31"/>
      <c r="R53" s="30"/>
      <c r="S53" s="30"/>
      <c r="T53" s="30"/>
      <c r="U53" s="30"/>
    </row>
    <row r="54" spans="2:21" s="6" customFormat="1" ht="30" customHeight="1">
      <c r="B54" s="119"/>
      <c r="C54" s="31"/>
      <c r="D54" s="30"/>
      <c r="E54" s="30"/>
      <c r="F54" s="30"/>
      <c r="G54" s="30"/>
      <c r="H54" s="30"/>
      <c r="I54" s="30"/>
      <c r="J54" s="30"/>
      <c r="K54" s="30"/>
      <c r="L54" s="30"/>
      <c r="M54" s="30"/>
      <c r="N54" s="32"/>
      <c r="O54" s="30"/>
      <c r="P54" s="30"/>
      <c r="Q54" s="31"/>
      <c r="R54" s="30"/>
      <c r="S54" s="30"/>
      <c r="T54" s="30"/>
      <c r="U54" s="30"/>
    </row>
    <row r="55" spans="2:21" s="6" customFormat="1" ht="30" customHeight="1">
      <c r="B55" s="119"/>
      <c r="C55" s="31"/>
      <c r="D55" s="30"/>
      <c r="E55" s="30"/>
      <c r="F55" s="30"/>
      <c r="G55" s="30"/>
      <c r="H55" s="30"/>
      <c r="I55" s="30"/>
      <c r="J55" s="30"/>
      <c r="K55" s="30"/>
      <c r="L55" s="30"/>
      <c r="M55" s="30"/>
      <c r="N55" s="32"/>
      <c r="O55" s="30"/>
      <c r="P55" s="30"/>
      <c r="Q55" s="31"/>
      <c r="R55" s="30"/>
      <c r="S55" s="30"/>
      <c r="T55" s="30"/>
      <c r="U55" s="30"/>
    </row>
    <row r="56" spans="2:21" s="6" customFormat="1" ht="30" customHeight="1">
      <c r="B56" s="119"/>
      <c r="C56" s="31"/>
      <c r="D56" s="30"/>
      <c r="E56" s="30"/>
      <c r="F56" s="30"/>
      <c r="G56" s="30"/>
      <c r="H56" s="30"/>
      <c r="I56" s="30"/>
      <c r="J56" s="30"/>
      <c r="K56" s="30"/>
      <c r="L56" s="30"/>
      <c r="M56" s="30"/>
      <c r="N56" s="32"/>
      <c r="O56" s="30"/>
      <c r="P56" s="30"/>
      <c r="Q56" s="31"/>
      <c r="R56" s="30"/>
      <c r="S56" s="30"/>
      <c r="T56" s="30"/>
      <c r="U56" s="30"/>
    </row>
    <row r="57" spans="2:21" s="6" customFormat="1" ht="30" customHeight="1">
      <c r="B57" s="119"/>
      <c r="C57" s="31"/>
      <c r="D57" s="30"/>
      <c r="E57" s="30"/>
      <c r="F57" s="30"/>
      <c r="G57" s="30"/>
      <c r="H57" s="30"/>
      <c r="I57" s="30"/>
      <c r="J57" s="30"/>
      <c r="K57" s="30"/>
      <c r="L57" s="30"/>
      <c r="M57" s="30"/>
      <c r="N57" s="32"/>
      <c r="O57" s="30"/>
      <c r="P57" s="30"/>
      <c r="Q57" s="31"/>
      <c r="R57" s="30"/>
      <c r="S57" s="30"/>
      <c r="T57" s="30"/>
      <c r="U57" s="30"/>
    </row>
    <row r="58" spans="2:21" s="6" customFormat="1" ht="30" customHeight="1">
      <c r="B58" s="119"/>
      <c r="C58" s="31"/>
      <c r="D58" s="30"/>
      <c r="E58" s="30"/>
      <c r="F58" s="30"/>
      <c r="G58" s="30"/>
      <c r="H58" s="30"/>
      <c r="I58" s="30"/>
      <c r="J58" s="30"/>
      <c r="K58" s="30"/>
      <c r="L58" s="30"/>
      <c r="M58" s="30"/>
      <c r="N58" s="32"/>
      <c r="O58" s="30"/>
      <c r="P58" s="30"/>
      <c r="Q58" s="31"/>
      <c r="R58" s="30"/>
      <c r="S58" s="30"/>
      <c r="T58" s="30"/>
      <c r="U58" s="30"/>
    </row>
    <row r="59" spans="2:21" s="6" customFormat="1" ht="30" customHeight="1">
      <c r="B59" s="119"/>
      <c r="C59" s="31"/>
      <c r="D59" s="30"/>
      <c r="E59" s="30"/>
      <c r="F59" s="30"/>
      <c r="G59" s="30"/>
      <c r="H59" s="30"/>
      <c r="I59" s="30"/>
      <c r="J59" s="30"/>
      <c r="K59" s="30"/>
      <c r="L59" s="30"/>
      <c r="M59" s="30"/>
      <c r="N59" s="32"/>
      <c r="O59" s="30"/>
      <c r="P59" s="30"/>
      <c r="Q59" s="31"/>
      <c r="R59" s="30"/>
      <c r="S59" s="30"/>
      <c r="T59" s="30"/>
      <c r="U59" s="30"/>
    </row>
    <row r="60" spans="2:21" s="6" customFormat="1" ht="30" customHeight="1">
      <c r="B60" s="119"/>
      <c r="C60" s="31"/>
      <c r="D60" s="30"/>
      <c r="E60" s="30"/>
      <c r="F60" s="30"/>
      <c r="G60" s="30"/>
      <c r="H60" s="30"/>
      <c r="I60" s="30"/>
      <c r="J60" s="30"/>
      <c r="K60" s="30"/>
      <c r="L60" s="30"/>
      <c r="M60" s="30"/>
      <c r="N60" s="32"/>
      <c r="O60" s="30"/>
      <c r="P60" s="30"/>
      <c r="Q60" s="31"/>
      <c r="R60" s="30"/>
      <c r="S60" s="30"/>
      <c r="T60" s="30"/>
      <c r="U60" s="30"/>
    </row>
    <row r="61" spans="2:21" s="6" customFormat="1" ht="30" customHeight="1">
      <c r="B61" s="119"/>
      <c r="C61" s="31"/>
      <c r="D61" s="30"/>
      <c r="E61" s="30"/>
      <c r="F61" s="30"/>
      <c r="G61" s="30"/>
      <c r="H61" s="30"/>
      <c r="I61" s="30"/>
      <c r="J61" s="30"/>
      <c r="K61" s="30"/>
      <c r="L61" s="30"/>
      <c r="M61" s="30"/>
      <c r="N61" s="32"/>
      <c r="O61" s="30"/>
      <c r="P61" s="30"/>
      <c r="Q61" s="31"/>
      <c r="R61" s="30"/>
      <c r="S61" s="30"/>
      <c r="T61" s="30"/>
      <c r="U61" s="30"/>
    </row>
    <row r="62" spans="2:21" s="6" customFormat="1" ht="30" customHeight="1">
      <c r="B62" s="119"/>
      <c r="C62" s="31"/>
      <c r="D62" s="30"/>
      <c r="E62" s="30"/>
      <c r="F62" s="30"/>
      <c r="G62" s="30"/>
      <c r="H62" s="30"/>
      <c r="I62" s="30"/>
      <c r="J62" s="30"/>
      <c r="K62" s="30"/>
      <c r="L62" s="30"/>
      <c r="M62" s="30"/>
      <c r="N62" s="32"/>
      <c r="O62" s="30"/>
      <c r="P62" s="30"/>
      <c r="Q62" s="31"/>
      <c r="R62" s="30"/>
      <c r="S62" s="30"/>
      <c r="T62" s="30"/>
      <c r="U62" s="30"/>
    </row>
    <row r="63" spans="2:21" s="6" customFormat="1" ht="30" customHeight="1">
      <c r="B63" s="119"/>
      <c r="C63" s="31"/>
      <c r="D63" s="30"/>
      <c r="E63" s="30"/>
      <c r="F63" s="30"/>
      <c r="G63" s="30"/>
      <c r="H63" s="30"/>
      <c r="I63" s="30"/>
      <c r="J63" s="30"/>
      <c r="K63" s="30"/>
      <c r="L63" s="30"/>
      <c r="M63" s="30"/>
      <c r="N63" s="32"/>
      <c r="O63" s="30"/>
      <c r="P63" s="30"/>
      <c r="Q63" s="31"/>
      <c r="R63" s="30"/>
      <c r="S63" s="30"/>
      <c r="T63" s="30"/>
      <c r="U63" s="30"/>
    </row>
    <row r="64" spans="2:21" s="6" customFormat="1" ht="30" customHeight="1">
      <c r="B64" s="119"/>
      <c r="C64" s="31"/>
      <c r="D64" s="30"/>
      <c r="E64" s="30"/>
      <c r="F64" s="30"/>
      <c r="G64" s="30"/>
      <c r="H64" s="30"/>
      <c r="I64" s="30"/>
      <c r="J64" s="30"/>
      <c r="K64" s="30"/>
      <c r="L64" s="30"/>
      <c r="M64" s="30"/>
      <c r="N64" s="32"/>
      <c r="O64" s="30"/>
      <c r="P64" s="30"/>
      <c r="Q64" s="31"/>
      <c r="R64" s="30"/>
      <c r="S64" s="30"/>
      <c r="T64" s="30"/>
      <c r="U64" s="30"/>
    </row>
    <row r="65" spans="2:21" s="6" customFormat="1" ht="30" customHeight="1">
      <c r="B65" s="119"/>
      <c r="C65" s="31"/>
      <c r="D65" s="30"/>
      <c r="E65" s="30"/>
      <c r="F65" s="30"/>
      <c r="G65" s="30"/>
      <c r="H65" s="30"/>
      <c r="I65" s="30"/>
      <c r="J65" s="30"/>
      <c r="K65" s="30"/>
      <c r="L65" s="30"/>
      <c r="M65" s="30"/>
      <c r="N65" s="32"/>
      <c r="O65" s="30"/>
      <c r="P65" s="30"/>
      <c r="Q65" s="31"/>
      <c r="R65" s="30"/>
      <c r="S65" s="30"/>
      <c r="T65" s="30"/>
      <c r="U65" s="30"/>
    </row>
    <row r="66" spans="2:21" s="6" customFormat="1" ht="30" customHeight="1">
      <c r="B66" s="119"/>
      <c r="C66" s="31"/>
      <c r="D66" s="30"/>
      <c r="E66" s="30"/>
      <c r="F66" s="30"/>
      <c r="G66" s="30"/>
      <c r="H66" s="30"/>
      <c r="I66" s="30"/>
      <c r="J66" s="30"/>
      <c r="K66" s="30"/>
      <c r="L66" s="30"/>
      <c r="M66" s="30"/>
      <c r="N66" s="32"/>
      <c r="O66" s="30"/>
      <c r="P66" s="30"/>
      <c r="Q66" s="31"/>
      <c r="R66" s="30"/>
      <c r="S66" s="30"/>
      <c r="T66" s="30"/>
      <c r="U66" s="30"/>
    </row>
    <row r="67" spans="2:21" s="6" customFormat="1" ht="30" customHeight="1">
      <c r="B67" s="119"/>
      <c r="C67" s="31"/>
      <c r="D67" s="30"/>
      <c r="E67" s="30"/>
      <c r="F67" s="30"/>
      <c r="G67" s="30"/>
      <c r="H67" s="30"/>
      <c r="I67" s="30"/>
      <c r="J67" s="30"/>
      <c r="K67" s="30"/>
      <c r="L67" s="30"/>
      <c r="M67" s="30"/>
      <c r="N67" s="32"/>
      <c r="O67" s="30"/>
      <c r="P67" s="30"/>
      <c r="Q67" s="31"/>
      <c r="R67" s="30"/>
      <c r="S67" s="30"/>
      <c r="T67" s="30"/>
      <c r="U67" s="30"/>
    </row>
    <row r="68" spans="2:21" s="6" customFormat="1" ht="30" customHeight="1">
      <c r="B68" s="119"/>
      <c r="C68" s="31"/>
      <c r="D68" s="30"/>
      <c r="E68" s="30"/>
      <c r="F68" s="30"/>
      <c r="G68" s="30"/>
      <c r="H68" s="30"/>
      <c r="I68" s="30"/>
      <c r="J68" s="30"/>
      <c r="K68" s="30"/>
      <c r="L68" s="30"/>
      <c r="M68" s="30"/>
      <c r="N68" s="32"/>
      <c r="O68" s="30"/>
      <c r="P68" s="30"/>
      <c r="Q68" s="31"/>
      <c r="R68" s="30"/>
      <c r="S68" s="30"/>
      <c r="T68" s="30"/>
      <c r="U68" s="30"/>
    </row>
    <row r="69" spans="2:21" s="6" customFormat="1" ht="30" customHeight="1">
      <c r="B69" s="119"/>
      <c r="C69" s="31"/>
      <c r="D69" s="30"/>
      <c r="E69" s="30"/>
      <c r="F69" s="30"/>
      <c r="G69" s="30"/>
      <c r="H69" s="30"/>
      <c r="I69" s="30"/>
      <c r="J69" s="30"/>
      <c r="K69" s="30"/>
      <c r="L69" s="30"/>
      <c r="M69" s="30"/>
      <c r="N69" s="32"/>
      <c r="O69" s="30"/>
      <c r="P69" s="30"/>
      <c r="Q69" s="31"/>
      <c r="R69" s="30"/>
      <c r="S69" s="30"/>
      <c r="T69" s="30"/>
      <c r="U69" s="30"/>
    </row>
    <row r="70" spans="2:21" s="6" customFormat="1" ht="30" customHeight="1">
      <c r="B70" s="119"/>
      <c r="C70" s="31"/>
      <c r="D70" s="30"/>
      <c r="E70" s="30"/>
      <c r="F70" s="30"/>
      <c r="G70" s="30"/>
      <c r="H70" s="30"/>
      <c r="I70" s="30"/>
      <c r="J70" s="30"/>
      <c r="K70" s="30"/>
      <c r="L70" s="30"/>
      <c r="M70" s="30"/>
      <c r="N70" s="32"/>
      <c r="O70" s="30"/>
      <c r="P70" s="30"/>
      <c r="Q70" s="31"/>
      <c r="R70" s="30"/>
      <c r="S70" s="30"/>
      <c r="T70" s="30"/>
      <c r="U70" s="30"/>
    </row>
    <row r="71" spans="2:21" s="6" customFormat="1" ht="30" customHeight="1">
      <c r="B71" s="119"/>
      <c r="C71" s="31"/>
      <c r="D71" s="30"/>
      <c r="E71" s="30"/>
      <c r="F71" s="30"/>
      <c r="G71" s="30"/>
      <c r="H71" s="30"/>
      <c r="I71" s="30"/>
      <c r="J71" s="30"/>
      <c r="K71" s="30"/>
      <c r="L71" s="30"/>
      <c r="M71" s="30"/>
      <c r="N71" s="32"/>
      <c r="O71" s="30"/>
      <c r="P71" s="30"/>
      <c r="Q71" s="31"/>
      <c r="R71" s="30"/>
      <c r="S71" s="30"/>
      <c r="T71" s="30"/>
      <c r="U71" s="30"/>
    </row>
    <row r="72" spans="2:21" s="6" customFormat="1" ht="30" customHeight="1">
      <c r="B72" s="119"/>
      <c r="C72" s="31"/>
      <c r="D72" s="30"/>
      <c r="E72" s="30"/>
      <c r="F72" s="30"/>
      <c r="G72" s="30"/>
      <c r="H72" s="30"/>
      <c r="I72" s="30"/>
      <c r="J72" s="30"/>
      <c r="K72" s="30"/>
      <c r="L72" s="30"/>
      <c r="M72" s="30"/>
      <c r="N72" s="32"/>
      <c r="O72" s="30"/>
      <c r="P72" s="30"/>
      <c r="Q72" s="31"/>
      <c r="R72" s="30"/>
      <c r="S72" s="30"/>
      <c r="T72" s="30"/>
      <c r="U72" s="30"/>
    </row>
    <row r="73" spans="2:21" s="6" customFormat="1" ht="30" customHeight="1">
      <c r="B73" s="119"/>
      <c r="C73" s="31"/>
      <c r="D73" s="30"/>
      <c r="E73" s="30"/>
      <c r="F73" s="30"/>
      <c r="G73" s="30"/>
      <c r="H73" s="30"/>
      <c r="I73" s="30"/>
      <c r="J73" s="30"/>
      <c r="K73" s="30"/>
      <c r="L73" s="30"/>
      <c r="M73" s="30"/>
      <c r="N73" s="32"/>
      <c r="O73" s="30"/>
      <c r="P73" s="30"/>
      <c r="Q73" s="31"/>
      <c r="R73" s="30"/>
      <c r="S73" s="30"/>
      <c r="T73" s="30"/>
      <c r="U73" s="30"/>
    </row>
    <row r="74" spans="2:21" s="6" customFormat="1" ht="30" customHeight="1">
      <c r="B74" s="119"/>
      <c r="C74" s="31"/>
      <c r="D74" s="30"/>
      <c r="E74" s="30"/>
      <c r="F74" s="30"/>
      <c r="G74" s="30"/>
      <c r="H74" s="30"/>
      <c r="I74" s="30"/>
      <c r="J74" s="30"/>
      <c r="K74" s="30"/>
      <c r="L74" s="30"/>
      <c r="M74" s="30"/>
      <c r="N74" s="32"/>
      <c r="O74" s="30"/>
      <c r="P74" s="30"/>
      <c r="Q74" s="31"/>
      <c r="R74" s="30"/>
      <c r="S74" s="30"/>
      <c r="T74" s="30"/>
      <c r="U74" s="30"/>
    </row>
    <row r="75" spans="2:21" s="6" customFormat="1" ht="30" customHeight="1">
      <c r="B75" s="119"/>
      <c r="C75" s="31"/>
      <c r="D75" s="30"/>
      <c r="E75" s="30"/>
      <c r="F75" s="30"/>
      <c r="G75" s="30"/>
      <c r="H75" s="30"/>
      <c r="I75" s="30"/>
      <c r="J75" s="30"/>
      <c r="K75" s="30"/>
      <c r="L75" s="30"/>
      <c r="M75" s="30"/>
      <c r="N75" s="32"/>
      <c r="O75" s="30"/>
      <c r="P75" s="30"/>
      <c r="Q75" s="31"/>
      <c r="R75" s="30"/>
      <c r="S75" s="30"/>
      <c r="T75" s="30"/>
      <c r="U75" s="30"/>
    </row>
    <row r="76" spans="2:21" s="6" customFormat="1" ht="30" customHeight="1">
      <c r="B76" s="119"/>
      <c r="C76" s="31"/>
      <c r="D76" s="30"/>
      <c r="E76" s="30"/>
      <c r="F76" s="30"/>
      <c r="G76" s="30"/>
      <c r="H76" s="30"/>
      <c r="I76" s="30"/>
      <c r="J76" s="30"/>
      <c r="K76" s="30"/>
      <c r="L76" s="30"/>
      <c r="M76" s="30"/>
      <c r="N76" s="32"/>
      <c r="O76" s="30"/>
      <c r="P76" s="30"/>
      <c r="Q76" s="31"/>
      <c r="R76" s="30"/>
      <c r="S76" s="30"/>
      <c r="T76" s="30"/>
      <c r="U76" s="30"/>
    </row>
    <row r="77" spans="2:21" s="6" customFormat="1" ht="30" customHeight="1">
      <c r="B77" s="119"/>
      <c r="C77" s="31"/>
      <c r="D77" s="30"/>
      <c r="E77" s="30"/>
      <c r="F77" s="30"/>
      <c r="G77" s="30"/>
      <c r="H77" s="30"/>
      <c r="I77" s="30"/>
      <c r="J77" s="30"/>
      <c r="K77" s="30"/>
      <c r="L77" s="30"/>
      <c r="M77" s="30"/>
      <c r="N77" s="32"/>
      <c r="O77" s="30"/>
      <c r="P77" s="30"/>
      <c r="Q77" s="31"/>
      <c r="R77" s="30"/>
      <c r="S77" s="30"/>
      <c r="T77" s="30"/>
      <c r="U77" s="30"/>
    </row>
    <row r="78" spans="2:21" s="6" customFormat="1" ht="30" customHeight="1">
      <c r="B78" s="119"/>
      <c r="C78" s="31"/>
      <c r="D78" s="30"/>
      <c r="E78" s="30"/>
      <c r="F78" s="30"/>
      <c r="G78" s="30"/>
      <c r="H78" s="30"/>
      <c r="I78" s="30"/>
      <c r="J78" s="30"/>
      <c r="K78" s="30"/>
      <c r="L78" s="30"/>
      <c r="M78" s="30"/>
      <c r="N78" s="32"/>
      <c r="O78" s="30"/>
      <c r="P78" s="30"/>
      <c r="Q78" s="31"/>
      <c r="R78" s="30"/>
      <c r="S78" s="30"/>
      <c r="T78" s="30"/>
      <c r="U78" s="30"/>
    </row>
    <row r="79" spans="2:21" s="6" customFormat="1" ht="30" customHeight="1">
      <c r="B79" s="119"/>
      <c r="C79" s="31"/>
      <c r="D79" s="30"/>
      <c r="E79" s="30"/>
      <c r="F79" s="30"/>
      <c r="G79" s="30"/>
      <c r="H79" s="30"/>
      <c r="I79" s="30"/>
      <c r="J79" s="30"/>
      <c r="K79" s="30"/>
      <c r="L79" s="30"/>
      <c r="M79" s="30"/>
      <c r="N79" s="32"/>
      <c r="O79" s="30"/>
      <c r="P79" s="30"/>
      <c r="Q79" s="31"/>
      <c r="R79" s="30"/>
      <c r="S79" s="30"/>
      <c r="T79" s="30"/>
      <c r="U79" s="30"/>
    </row>
    <row r="80" spans="2:21" s="6" customFormat="1" ht="30" customHeight="1">
      <c r="B80" s="119"/>
      <c r="C80" s="31"/>
      <c r="D80" s="30"/>
      <c r="E80" s="30"/>
      <c r="F80" s="30"/>
      <c r="G80" s="30"/>
      <c r="H80" s="30"/>
      <c r="I80" s="30"/>
      <c r="J80" s="30"/>
      <c r="K80" s="30"/>
      <c r="L80" s="30"/>
      <c r="M80" s="30"/>
      <c r="N80" s="32"/>
      <c r="O80" s="30"/>
      <c r="P80" s="30"/>
      <c r="Q80" s="31"/>
      <c r="R80" s="30"/>
      <c r="S80" s="30"/>
      <c r="T80" s="30"/>
      <c r="U80" s="30"/>
    </row>
    <row r="81" spans="2:21" s="6" customFormat="1" ht="30" customHeight="1">
      <c r="B81" s="119"/>
      <c r="C81" s="31"/>
      <c r="D81" s="30"/>
      <c r="E81" s="30"/>
      <c r="F81" s="30"/>
      <c r="G81" s="30"/>
      <c r="H81" s="30"/>
      <c r="I81" s="30"/>
      <c r="J81" s="30"/>
      <c r="K81" s="30"/>
      <c r="L81" s="30"/>
      <c r="M81" s="30"/>
      <c r="N81" s="32"/>
      <c r="O81" s="30"/>
      <c r="P81" s="30"/>
      <c r="Q81" s="31"/>
      <c r="R81" s="30"/>
      <c r="S81" s="30"/>
      <c r="T81" s="30"/>
      <c r="U81" s="30"/>
    </row>
    <row r="82" spans="2:21" s="6" customFormat="1" ht="30" customHeight="1">
      <c r="B82" s="119"/>
      <c r="C82" s="31"/>
      <c r="D82" s="30"/>
      <c r="E82" s="30"/>
      <c r="F82" s="30"/>
      <c r="G82" s="30"/>
      <c r="H82" s="30"/>
      <c r="I82" s="30"/>
      <c r="J82" s="30"/>
      <c r="K82" s="30"/>
      <c r="L82" s="30"/>
      <c r="M82" s="30"/>
      <c r="N82" s="32"/>
      <c r="O82" s="30"/>
      <c r="P82" s="30"/>
      <c r="Q82" s="31"/>
      <c r="R82" s="30"/>
      <c r="S82" s="30"/>
      <c r="T82" s="30"/>
      <c r="U82" s="30"/>
    </row>
    <row r="83" spans="2:21" s="6" customFormat="1" ht="30" customHeight="1">
      <c r="B83" s="119"/>
      <c r="C83" s="31"/>
      <c r="D83" s="30"/>
      <c r="E83" s="30"/>
      <c r="F83" s="30"/>
      <c r="G83" s="30"/>
      <c r="H83" s="30"/>
      <c r="I83" s="30"/>
      <c r="J83" s="30"/>
      <c r="K83" s="30"/>
      <c r="L83" s="30"/>
      <c r="M83" s="30"/>
      <c r="N83" s="32"/>
      <c r="O83" s="30"/>
      <c r="P83" s="30"/>
      <c r="Q83" s="31"/>
      <c r="R83" s="30"/>
      <c r="S83" s="30"/>
      <c r="T83" s="30"/>
      <c r="U83" s="30"/>
    </row>
    <row r="84" spans="2:21" s="6" customFormat="1" ht="30" customHeight="1">
      <c r="B84" s="119"/>
      <c r="C84" s="31"/>
      <c r="D84" s="30"/>
      <c r="E84" s="30"/>
      <c r="F84" s="30"/>
      <c r="G84" s="30"/>
      <c r="H84" s="30"/>
      <c r="I84" s="30"/>
      <c r="J84" s="30"/>
      <c r="K84" s="30"/>
      <c r="L84" s="30"/>
      <c r="M84" s="30"/>
      <c r="N84" s="32"/>
      <c r="O84" s="30"/>
      <c r="P84" s="30"/>
      <c r="Q84" s="31"/>
      <c r="R84" s="30"/>
      <c r="S84" s="30"/>
      <c r="T84" s="30"/>
      <c r="U84" s="30"/>
    </row>
    <row r="85" spans="2:21" s="6" customFormat="1" ht="30" customHeight="1">
      <c r="B85" s="119"/>
      <c r="C85" s="31"/>
      <c r="D85" s="30"/>
      <c r="E85" s="30"/>
      <c r="F85" s="30"/>
      <c r="G85" s="30"/>
      <c r="H85" s="30"/>
      <c r="I85" s="30"/>
      <c r="J85" s="30"/>
      <c r="K85" s="30"/>
      <c r="L85" s="30"/>
      <c r="M85" s="30"/>
      <c r="N85" s="32"/>
      <c r="O85" s="30"/>
      <c r="P85" s="30"/>
      <c r="Q85" s="31"/>
      <c r="R85" s="30"/>
      <c r="S85" s="30"/>
      <c r="T85" s="30"/>
      <c r="U85" s="30"/>
    </row>
    <row r="86" spans="2:21" s="6" customFormat="1" ht="30" customHeight="1">
      <c r="B86" s="119"/>
      <c r="C86" s="31"/>
      <c r="D86" s="30"/>
      <c r="E86" s="30"/>
      <c r="F86" s="30"/>
      <c r="G86" s="30"/>
      <c r="H86" s="30"/>
      <c r="I86" s="30"/>
      <c r="J86" s="30"/>
      <c r="K86" s="30"/>
      <c r="L86" s="30"/>
      <c r="M86" s="30"/>
      <c r="N86" s="32"/>
      <c r="O86" s="30"/>
      <c r="P86" s="30"/>
      <c r="Q86" s="31"/>
      <c r="R86" s="30"/>
      <c r="S86" s="30"/>
      <c r="T86" s="30"/>
      <c r="U86" s="30"/>
    </row>
    <row r="87" spans="2:21" s="6" customFormat="1" ht="30" customHeight="1">
      <c r="B87" s="119"/>
      <c r="C87" s="31"/>
      <c r="D87" s="30"/>
      <c r="E87" s="30"/>
      <c r="F87" s="30"/>
      <c r="G87" s="30"/>
      <c r="H87" s="30"/>
      <c r="I87" s="30"/>
      <c r="J87" s="30"/>
      <c r="K87" s="30"/>
      <c r="L87" s="30"/>
      <c r="M87" s="30"/>
      <c r="N87" s="32"/>
      <c r="O87" s="30"/>
      <c r="P87" s="30"/>
      <c r="Q87" s="31"/>
      <c r="R87" s="30"/>
      <c r="S87" s="30"/>
      <c r="T87" s="30"/>
      <c r="U87" s="30"/>
    </row>
    <row r="88" spans="2:21" s="6" customFormat="1" ht="30" customHeight="1">
      <c r="B88" s="119"/>
      <c r="C88" s="31"/>
      <c r="D88" s="30"/>
      <c r="E88" s="30"/>
      <c r="F88" s="30"/>
      <c r="G88" s="30"/>
      <c r="H88" s="30"/>
      <c r="I88" s="30"/>
      <c r="J88" s="30"/>
      <c r="K88" s="30"/>
      <c r="L88" s="30"/>
      <c r="M88" s="30"/>
      <c r="N88" s="32"/>
      <c r="O88" s="30"/>
      <c r="P88" s="30"/>
      <c r="Q88" s="31"/>
      <c r="R88" s="30"/>
      <c r="S88" s="30"/>
      <c r="T88" s="30"/>
      <c r="U88" s="30"/>
    </row>
    <row r="89" spans="2:21" s="6" customFormat="1" ht="30" customHeight="1">
      <c r="B89" s="119"/>
      <c r="C89" s="31"/>
      <c r="D89" s="30"/>
      <c r="E89" s="30"/>
      <c r="F89" s="30"/>
      <c r="G89" s="30"/>
      <c r="H89" s="30"/>
      <c r="I89" s="30"/>
      <c r="J89" s="30"/>
      <c r="K89" s="30"/>
      <c r="L89" s="30"/>
      <c r="M89" s="30"/>
      <c r="N89" s="32"/>
      <c r="O89" s="30"/>
      <c r="P89" s="30"/>
      <c r="Q89" s="31"/>
      <c r="R89" s="30"/>
      <c r="S89" s="30"/>
      <c r="T89" s="30"/>
      <c r="U89" s="30"/>
    </row>
    <row r="90" spans="2:21" s="6" customFormat="1" ht="30" customHeight="1">
      <c r="B90" s="119"/>
      <c r="C90" s="31"/>
      <c r="D90" s="30"/>
      <c r="E90" s="30"/>
      <c r="F90" s="30"/>
      <c r="G90" s="30"/>
      <c r="H90" s="30"/>
      <c r="I90" s="30"/>
      <c r="J90" s="30"/>
      <c r="K90" s="30"/>
      <c r="L90" s="30"/>
      <c r="M90" s="30"/>
      <c r="N90" s="32"/>
      <c r="O90" s="30"/>
      <c r="P90" s="30"/>
      <c r="Q90" s="31"/>
      <c r="R90" s="30"/>
      <c r="S90" s="30"/>
      <c r="T90" s="30"/>
      <c r="U90" s="30"/>
    </row>
    <row r="91" spans="2:21" s="6" customFormat="1" ht="30" customHeight="1">
      <c r="B91" s="119"/>
      <c r="C91" s="31"/>
      <c r="D91" s="30"/>
      <c r="E91" s="30"/>
      <c r="F91" s="30"/>
      <c r="G91" s="30"/>
      <c r="H91" s="30"/>
      <c r="I91" s="30"/>
      <c r="J91" s="30"/>
      <c r="K91" s="30"/>
      <c r="L91" s="30"/>
      <c r="M91" s="30"/>
      <c r="N91" s="32"/>
      <c r="O91" s="30"/>
      <c r="P91" s="30"/>
      <c r="Q91" s="31"/>
      <c r="R91" s="30"/>
      <c r="S91" s="30"/>
      <c r="T91" s="30"/>
      <c r="U91" s="30"/>
    </row>
    <row r="92" spans="2:21" s="6" customFormat="1" ht="30" customHeight="1">
      <c r="B92" s="119"/>
      <c r="C92" s="31"/>
      <c r="D92" s="30"/>
      <c r="E92" s="30"/>
      <c r="F92" s="30"/>
      <c r="G92" s="30"/>
      <c r="H92" s="30"/>
      <c r="I92" s="30"/>
      <c r="J92" s="30"/>
      <c r="K92" s="30"/>
      <c r="L92" s="30"/>
      <c r="M92" s="30"/>
      <c r="N92" s="32"/>
      <c r="O92" s="30"/>
      <c r="P92" s="30"/>
      <c r="Q92" s="31"/>
      <c r="R92" s="30"/>
      <c r="S92" s="30"/>
      <c r="T92" s="30"/>
      <c r="U92" s="30"/>
    </row>
    <row r="93" spans="2:21" s="6" customFormat="1" ht="30" customHeight="1">
      <c r="B93" s="119"/>
      <c r="C93" s="31"/>
      <c r="D93" s="30"/>
      <c r="E93" s="30"/>
      <c r="F93" s="30"/>
      <c r="G93" s="30"/>
      <c r="H93" s="30"/>
      <c r="I93" s="30"/>
      <c r="J93" s="30"/>
      <c r="K93" s="30"/>
      <c r="L93" s="30"/>
      <c r="M93" s="30"/>
      <c r="N93" s="32"/>
      <c r="O93" s="30"/>
      <c r="P93" s="30"/>
      <c r="Q93" s="31"/>
      <c r="R93" s="30"/>
      <c r="S93" s="30"/>
      <c r="T93" s="30"/>
      <c r="U93" s="30"/>
    </row>
    <row r="94" spans="2:21" s="6" customFormat="1" ht="30" customHeight="1">
      <c r="B94" s="119"/>
      <c r="C94" s="31"/>
      <c r="D94" s="30"/>
      <c r="E94" s="30"/>
      <c r="F94" s="30"/>
      <c r="G94" s="30"/>
      <c r="H94" s="30"/>
      <c r="I94" s="30"/>
      <c r="J94" s="30"/>
      <c r="K94" s="30"/>
      <c r="L94" s="30"/>
      <c r="M94" s="30"/>
      <c r="N94" s="32"/>
      <c r="O94" s="30"/>
      <c r="P94" s="30"/>
      <c r="Q94" s="31"/>
      <c r="R94" s="30"/>
      <c r="S94" s="30"/>
      <c r="T94" s="30"/>
      <c r="U94" s="30"/>
    </row>
    <row r="95" spans="2:21" s="6" customFormat="1" ht="30" customHeight="1">
      <c r="B95" s="119"/>
      <c r="C95" s="31"/>
      <c r="D95" s="30"/>
      <c r="E95" s="30"/>
      <c r="F95" s="30"/>
      <c r="G95" s="30"/>
      <c r="H95" s="30"/>
      <c r="I95" s="30"/>
      <c r="J95" s="30"/>
      <c r="K95" s="30"/>
      <c r="L95" s="30"/>
      <c r="M95" s="30"/>
      <c r="N95" s="32"/>
      <c r="O95" s="30"/>
      <c r="P95" s="30"/>
      <c r="Q95" s="31"/>
      <c r="R95" s="30"/>
      <c r="S95" s="30"/>
      <c r="T95" s="30"/>
      <c r="U95" s="30"/>
    </row>
    <row r="96" spans="2:21" s="6" customFormat="1" ht="30" customHeight="1">
      <c r="B96" s="119"/>
      <c r="C96" s="31"/>
      <c r="D96" s="30"/>
      <c r="E96" s="30"/>
      <c r="F96" s="30"/>
      <c r="G96" s="30"/>
      <c r="H96" s="30"/>
      <c r="I96" s="30"/>
      <c r="J96" s="30"/>
      <c r="K96" s="30"/>
      <c r="L96" s="30"/>
      <c r="M96" s="30"/>
      <c r="N96" s="32"/>
      <c r="O96" s="30"/>
      <c r="P96" s="30"/>
      <c r="Q96" s="31"/>
      <c r="R96" s="30"/>
      <c r="S96" s="30"/>
      <c r="T96" s="30"/>
      <c r="U96" s="30"/>
    </row>
    <row r="97" spans="2:21" s="6" customFormat="1" ht="30" customHeight="1">
      <c r="B97" s="119"/>
      <c r="C97" s="31"/>
      <c r="D97" s="30"/>
      <c r="E97" s="30"/>
      <c r="F97" s="30"/>
      <c r="G97" s="30"/>
      <c r="H97" s="30"/>
      <c r="I97" s="30"/>
      <c r="J97" s="30"/>
      <c r="K97" s="30"/>
      <c r="L97" s="30"/>
      <c r="M97" s="30"/>
      <c r="N97" s="32"/>
      <c r="O97" s="30"/>
      <c r="P97" s="30"/>
      <c r="Q97" s="31"/>
      <c r="R97" s="30"/>
      <c r="S97" s="30"/>
      <c r="T97" s="30"/>
      <c r="U97" s="30"/>
    </row>
    <row r="98" spans="2:21" s="6" customFormat="1" ht="30" customHeight="1">
      <c r="B98" s="119"/>
      <c r="C98" s="31"/>
      <c r="D98" s="30"/>
      <c r="E98" s="30"/>
      <c r="F98" s="30"/>
      <c r="G98" s="30"/>
      <c r="H98" s="30"/>
      <c r="I98" s="30"/>
      <c r="J98" s="30"/>
      <c r="K98" s="30"/>
      <c r="L98" s="30"/>
      <c r="M98" s="30"/>
      <c r="N98" s="32"/>
      <c r="O98" s="30"/>
      <c r="P98" s="30"/>
      <c r="Q98" s="31"/>
      <c r="R98" s="30"/>
      <c r="S98" s="30"/>
      <c r="T98" s="30"/>
      <c r="U98" s="30"/>
    </row>
    <row r="99" spans="2:21" s="6" customFormat="1" ht="30" customHeight="1">
      <c r="B99" s="119"/>
      <c r="C99" s="31"/>
      <c r="D99" s="30"/>
      <c r="E99" s="30"/>
      <c r="F99" s="30"/>
      <c r="G99" s="30"/>
      <c r="H99" s="30"/>
      <c r="I99" s="30"/>
      <c r="J99" s="30"/>
      <c r="K99" s="30"/>
      <c r="L99" s="30"/>
      <c r="M99" s="30"/>
      <c r="N99" s="32"/>
      <c r="O99" s="30"/>
      <c r="P99" s="30"/>
      <c r="Q99" s="31"/>
      <c r="R99" s="30"/>
      <c r="S99" s="30"/>
      <c r="T99" s="30"/>
      <c r="U99" s="30"/>
    </row>
    <row r="100" spans="2:21" s="6" customFormat="1" ht="30" customHeight="1">
      <c r="B100" s="119"/>
      <c r="C100" s="31"/>
      <c r="D100" s="30"/>
      <c r="E100" s="30"/>
      <c r="F100" s="30"/>
      <c r="G100" s="30"/>
      <c r="H100" s="30"/>
      <c r="I100" s="30"/>
      <c r="J100" s="30"/>
      <c r="K100" s="30"/>
      <c r="L100" s="30"/>
      <c r="M100" s="30"/>
      <c r="N100" s="32"/>
      <c r="O100" s="30"/>
      <c r="P100" s="30"/>
      <c r="Q100" s="31"/>
      <c r="R100" s="30"/>
      <c r="S100" s="30"/>
      <c r="T100" s="30"/>
      <c r="U100" s="30"/>
    </row>
    <row r="101" spans="2:21" s="6" customFormat="1" ht="30" customHeight="1">
      <c r="B101" s="119"/>
      <c r="C101" s="31"/>
      <c r="D101" s="30"/>
      <c r="E101" s="30"/>
      <c r="F101" s="30"/>
      <c r="G101" s="30"/>
      <c r="H101" s="30"/>
      <c r="I101" s="30"/>
      <c r="J101" s="30"/>
      <c r="K101" s="30"/>
      <c r="L101" s="30"/>
      <c r="M101" s="30"/>
      <c r="N101" s="32"/>
      <c r="O101" s="30"/>
      <c r="P101" s="30"/>
      <c r="Q101" s="31"/>
      <c r="R101" s="30"/>
      <c r="S101" s="30"/>
      <c r="T101" s="30"/>
      <c r="U101" s="30"/>
    </row>
    <row r="102" spans="2:21" s="6" customFormat="1" ht="30" customHeight="1">
      <c r="B102" s="119"/>
      <c r="C102" s="31"/>
      <c r="D102" s="30"/>
      <c r="E102" s="30"/>
      <c r="F102" s="30"/>
      <c r="G102" s="30"/>
      <c r="H102" s="30"/>
      <c r="I102" s="30"/>
      <c r="J102" s="30"/>
      <c r="K102" s="30"/>
      <c r="L102" s="30"/>
      <c r="M102" s="30"/>
      <c r="N102" s="32"/>
      <c r="O102" s="30"/>
      <c r="P102" s="30"/>
      <c r="Q102" s="31"/>
      <c r="R102" s="30"/>
      <c r="S102" s="30"/>
      <c r="T102" s="30"/>
      <c r="U102" s="30"/>
    </row>
    <row r="103" spans="2:21" s="6" customFormat="1" ht="30" customHeight="1">
      <c r="B103" s="119"/>
      <c r="C103" s="31"/>
      <c r="D103" s="30"/>
      <c r="E103" s="30"/>
      <c r="F103" s="30"/>
      <c r="G103" s="30"/>
      <c r="H103" s="30"/>
      <c r="I103" s="30"/>
      <c r="J103" s="30"/>
      <c r="K103" s="30"/>
      <c r="L103" s="30"/>
      <c r="M103" s="30"/>
      <c r="N103" s="32"/>
      <c r="O103" s="30"/>
      <c r="P103" s="30"/>
      <c r="Q103" s="31"/>
      <c r="R103" s="30"/>
      <c r="S103" s="30"/>
      <c r="T103" s="30"/>
      <c r="U103" s="30"/>
    </row>
    <row r="104" spans="2:21" s="6" customFormat="1" ht="30" customHeight="1">
      <c r="B104" s="119"/>
      <c r="C104" s="31"/>
      <c r="D104" s="30"/>
      <c r="E104" s="30"/>
      <c r="F104" s="30"/>
      <c r="G104" s="30"/>
      <c r="H104" s="30"/>
      <c r="I104" s="30"/>
      <c r="J104" s="30"/>
      <c r="K104" s="30"/>
      <c r="L104" s="30"/>
      <c r="M104" s="30"/>
      <c r="N104" s="32"/>
      <c r="O104" s="30"/>
      <c r="P104" s="30"/>
      <c r="Q104" s="31"/>
      <c r="R104" s="30"/>
      <c r="S104" s="30"/>
      <c r="T104" s="30"/>
      <c r="U104" s="30"/>
    </row>
    <row r="105" spans="2:21" s="6" customFormat="1" ht="30" customHeight="1">
      <c r="B105" s="119"/>
      <c r="C105" s="31"/>
      <c r="D105" s="30"/>
      <c r="E105" s="30"/>
      <c r="F105" s="30"/>
      <c r="G105" s="30"/>
      <c r="H105" s="30"/>
      <c r="I105" s="30"/>
      <c r="J105" s="30"/>
      <c r="K105" s="30"/>
      <c r="L105" s="30"/>
      <c r="M105" s="30"/>
      <c r="N105" s="32"/>
      <c r="O105" s="30"/>
      <c r="P105" s="30"/>
      <c r="Q105" s="31"/>
      <c r="R105" s="30"/>
      <c r="S105" s="30"/>
      <c r="T105" s="30"/>
      <c r="U105" s="30"/>
    </row>
    <row r="106" spans="2:21" s="6" customFormat="1" ht="30" customHeight="1">
      <c r="B106" s="119"/>
      <c r="C106" s="31"/>
      <c r="D106" s="30"/>
      <c r="E106" s="30"/>
      <c r="F106" s="30"/>
      <c r="G106" s="30"/>
      <c r="H106" s="30"/>
      <c r="I106" s="30"/>
      <c r="J106" s="30"/>
      <c r="K106" s="30"/>
      <c r="L106" s="30"/>
      <c r="M106" s="30"/>
      <c r="N106" s="32"/>
      <c r="O106" s="30"/>
      <c r="P106" s="30"/>
      <c r="Q106" s="31"/>
      <c r="R106" s="30"/>
      <c r="S106" s="30"/>
      <c r="T106" s="30"/>
      <c r="U106" s="30"/>
    </row>
    <row r="107" spans="2:21" s="6" customFormat="1" ht="30" customHeight="1">
      <c r="B107" s="119"/>
      <c r="C107" s="31"/>
      <c r="D107" s="30"/>
      <c r="E107" s="30"/>
      <c r="F107" s="30"/>
      <c r="G107" s="30"/>
      <c r="H107" s="30"/>
      <c r="I107" s="30"/>
      <c r="J107" s="30"/>
      <c r="K107" s="30"/>
      <c r="L107" s="30"/>
      <c r="M107" s="30"/>
      <c r="N107" s="32"/>
      <c r="O107" s="30"/>
      <c r="P107" s="30"/>
      <c r="Q107" s="31"/>
      <c r="R107" s="30"/>
      <c r="S107" s="30"/>
      <c r="T107" s="30"/>
      <c r="U107" s="30"/>
    </row>
    <row r="108" spans="2:21" s="6" customFormat="1" ht="30" customHeight="1">
      <c r="B108" s="119"/>
      <c r="C108" s="31"/>
      <c r="D108" s="30"/>
      <c r="E108" s="30"/>
      <c r="F108" s="30"/>
      <c r="G108" s="30"/>
      <c r="H108" s="30"/>
      <c r="I108" s="30"/>
      <c r="J108" s="30"/>
      <c r="K108" s="30"/>
      <c r="L108" s="30"/>
      <c r="M108" s="30"/>
      <c r="N108" s="32"/>
      <c r="O108" s="30"/>
      <c r="P108" s="30"/>
      <c r="Q108" s="31"/>
      <c r="R108" s="30"/>
      <c r="S108" s="30"/>
      <c r="T108" s="30"/>
      <c r="U108" s="30"/>
    </row>
    <row r="109" spans="2:21" s="6" customFormat="1" ht="30" customHeight="1">
      <c r="B109" s="119"/>
      <c r="C109" s="31"/>
      <c r="D109" s="30"/>
      <c r="E109" s="30"/>
      <c r="F109" s="30"/>
      <c r="G109" s="30"/>
      <c r="H109" s="30"/>
      <c r="I109" s="30"/>
      <c r="J109" s="30"/>
      <c r="K109" s="30"/>
      <c r="L109" s="30"/>
      <c r="M109" s="30"/>
      <c r="N109" s="32"/>
      <c r="O109" s="30"/>
      <c r="P109" s="30"/>
      <c r="Q109" s="31"/>
      <c r="R109" s="30"/>
      <c r="S109" s="30"/>
      <c r="T109" s="30"/>
      <c r="U109" s="30"/>
    </row>
    <row r="110" spans="2:21" s="6" customFormat="1" ht="30" customHeight="1">
      <c r="B110" s="119"/>
      <c r="C110" s="31"/>
      <c r="D110" s="30"/>
      <c r="E110" s="30"/>
      <c r="F110" s="30"/>
      <c r="G110" s="30"/>
      <c r="H110" s="30"/>
      <c r="I110" s="30"/>
      <c r="J110" s="30"/>
      <c r="K110" s="30"/>
      <c r="L110" s="30"/>
      <c r="M110" s="30"/>
      <c r="N110" s="32"/>
      <c r="O110" s="30"/>
      <c r="P110" s="30"/>
      <c r="Q110" s="31"/>
      <c r="R110" s="30"/>
      <c r="S110" s="30"/>
      <c r="T110" s="30"/>
      <c r="U110" s="30"/>
    </row>
    <row r="111" spans="2:21" s="6" customFormat="1" ht="30" customHeight="1">
      <c r="B111" s="119"/>
      <c r="C111" s="31"/>
      <c r="D111" s="30"/>
      <c r="E111" s="30"/>
      <c r="F111" s="30"/>
      <c r="G111" s="30"/>
      <c r="H111" s="30"/>
      <c r="I111" s="30"/>
      <c r="J111" s="30"/>
      <c r="K111" s="30"/>
      <c r="L111" s="30"/>
      <c r="M111" s="30"/>
      <c r="N111" s="32"/>
      <c r="O111" s="30"/>
      <c r="P111" s="30"/>
      <c r="Q111" s="31"/>
      <c r="R111" s="30"/>
      <c r="S111" s="30"/>
      <c r="T111" s="30"/>
      <c r="U111" s="30"/>
    </row>
    <row r="112" spans="2:21" s="6" customFormat="1" ht="30" customHeight="1">
      <c r="B112" s="119"/>
      <c r="C112" s="31"/>
      <c r="D112" s="30"/>
      <c r="E112" s="30"/>
      <c r="F112" s="30"/>
      <c r="G112" s="30"/>
      <c r="H112" s="30"/>
      <c r="I112" s="30"/>
      <c r="J112" s="30"/>
      <c r="K112" s="30"/>
      <c r="L112" s="30"/>
      <c r="M112" s="30"/>
      <c r="N112" s="32"/>
      <c r="O112" s="30"/>
      <c r="P112" s="30"/>
      <c r="Q112" s="31"/>
      <c r="R112" s="30"/>
      <c r="S112" s="30"/>
      <c r="T112" s="30"/>
      <c r="U112" s="30"/>
    </row>
    <row r="113" spans="2:21" s="6" customFormat="1" ht="30" customHeight="1">
      <c r="B113" s="119"/>
      <c r="C113" s="31"/>
      <c r="D113" s="30"/>
      <c r="E113" s="30"/>
      <c r="F113" s="30"/>
      <c r="G113" s="30"/>
      <c r="H113" s="30"/>
      <c r="I113" s="30"/>
      <c r="J113" s="30"/>
      <c r="K113" s="30"/>
      <c r="L113" s="30"/>
      <c r="M113" s="30"/>
      <c r="N113" s="32"/>
      <c r="O113" s="30"/>
      <c r="P113" s="30"/>
      <c r="Q113" s="31"/>
      <c r="R113" s="30"/>
      <c r="S113" s="30"/>
      <c r="T113" s="30"/>
      <c r="U113" s="30"/>
    </row>
    <row r="114" spans="2:21" s="6" customFormat="1" ht="30" customHeight="1">
      <c r="B114" s="119"/>
      <c r="C114" s="31"/>
      <c r="D114" s="30"/>
      <c r="E114" s="30"/>
      <c r="F114" s="30"/>
      <c r="G114" s="30"/>
      <c r="H114" s="30"/>
      <c r="I114" s="30"/>
      <c r="J114" s="30"/>
      <c r="K114" s="30"/>
      <c r="L114" s="30"/>
      <c r="M114" s="30"/>
      <c r="N114" s="32"/>
      <c r="O114" s="30"/>
      <c r="P114" s="30"/>
      <c r="Q114" s="31"/>
      <c r="R114" s="30"/>
      <c r="S114" s="30"/>
      <c r="T114" s="30"/>
      <c r="U114" s="30"/>
    </row>
    <row r="115" spans="2:21" s="6" customFormat="1" ht="30" customHeight="1">
      <c r="B115" s="119"/>
      <c r="C115" s="31"/>
      <c r="D115" s="30"/>
      <c r="E115" s="30"/>
      <c r="F115" s="30"/>
      <c r="G115" s="30"/>
      <c r="H115" s="30"/>
      <c r="I115" s="30"/>
      <c r="J115" s="30"/>
      <c r="K115" s="30"/>
      <c r="L115" s="30"/>
      <c r="M115" s="30"/>
      <c r="N115" s="32"/>
      <c r="O115" s="30"/>
      <c r="P115" s="30"/>
      <c r="Q115" s="31"/>
      <c r="R115" s="30"/>
      <c r="S115" s="30"/>
      <c r="T115" s="30"/>
      <c r="U115" s="30"/>
    </row>
    <row r="116" spans="2:21" s="6" customFormat="1" ht="30" customHeight="1">
      <c r="B116" s="119"/>
      <c r="C116" s="31"/>
      <c r="D116" s="30"/>
      <c r="E116" s="30"/>
      <c r="F116" s="30"/>
      <c r="G116" s="30"/>
      <c r="H116" s="30"/>
      <c r="I116" s="30"/>
      <c r="J116" s="30"/>
      <c r="K116" s="30"/>
      <c r="L116" s="30"/>
      <c r="M116" s="30"/>
      <c r="N116" s="32"/>
      <c r="O116" s="30"/>
      <c r="P116" s="30"/>
      <c r="Q116" s="31"/>
      <c r="R116" s="30"/>
      <c r="S116" s="30"/>
      <c r="T116" s="30"/>
      <c r="U116" s="30"/>
    </row>
    <row r="117" spans="2:21" s="6" customFormat="1" ht="30" customHeight="1">
      <c r="B117" s="119"/>
      <c r="C117" s="18"/>
      <c r="D117" s="27"/>
      <c r="E117" s="27"/>
      <c r="F117" s="27"/>
      <c r="G117" s="27"/>
      <c r="H117" s="27"/>
      <c r="I117" s="27"/>
      <c r="J117" s="27"/>
      <c r="K117" s="27"/>
      <c r="L117" s="27"/>
      <c r="M117" s="28"/>
      <c r="N117" s="33"/>
      <c r="O117" s="30"/>
      <c r="P117" s="30"/>
      <c r="Q117" s="31"/>
      <c r="R117" s="30"/>
      <c r="S117" s="30"/>
      <c r="T117" s="30"/>
      <c r="U117" s="30"/>
    </row>
    <row r="118" spans="2:21" s="6" customFormat="1" ht="30" customHeight="1">
      <c r="B118" s="119"/>
      <c r="C118" s="18"/>
      <c r="D118" s="27"/>
      <c r="E118" s="27"/>
      <c r="F118" s="27"/>
      <c r="G118" s="27"/>
      <c r="H118" s="27"/>
      <c r="I118" s="27"/>
      <c r="J118" s="27"/>
      <c r="K118" s="27"/>
      <c r="L118" s="27"/>
      <c r="M118" s="28"/>
      <c r="N118" s="33"/>
      <c r="O118" s="30"/>
      <c r="P118" s="30"/>
      <c r="Q118" s="31"/>
      <c r="R118" s="30"/>
      <c r="S118" s="30"/>
      <c r="T118" s="30"/>
      <c r="U118" s="30"/>
    </row>
    <row r="119" spans="2:21" s="6" customFormat="1" ht="30" customHeight="1">
      <c r="B119" s="119"/>
      <c r="C119" s="18"/>
      <c r="D119" s="27"/>
      <c r="E119" s="27"/>
      <c r="F119" s="27"/>
      <c r="G119" s="27"/>
      <c r="H119" s="27"/>
      <c r="I119" s="27"/>
      <c r="J119" s="27"/>
      <c r="K119" s="27"/>
      <c r="L119" s="27"/>
      <c r="M119" s="28"/>
      <c r="N119" s="33"/>
      <c r="O119" s="30"/>
      <c r="P119" s="30"/>
      <c r="Q119" s="31"/>
      <c r="R119" s="30"/>
      <c r="S119" s="30"/>
      <c r="T119" s="30"/>
      <c r="U119" s="30"/>
    </row>
    <row r="120" spans="2:21" s="6" customFormat="1" ht="30" customHeight="1">
      <c r="B120" s="119"/>
      <c r="C120" s="18"/>
      <c r="D120" s="27"/>
      <c r="E120" s="27"/>
      <c r="F120" s="27"/>
      <c r="G120" s="27"/>
      <c r="H120" s="27"/>
      <c r="I120" s="27"/>
      <c r="J120" s="27"/>
      <c r="K120" s="27"/>
      <c r="L120" s="27"/>
      <c r="M120" s="28"/>
      <c r="N120" s="33"/>
      <c r="O120" s="30"/>
      <c r="P120" s="30"/>
      <c r="Q120" s="31"/>
      <c r="R120" s="30"/>
      <c r="S120" s="30"/>
      <c r="T120" s="30"/>
      <c r="U120" s="30"/>
    </row>
    <row r="121" spans="2:21" s="8" customFormat="1" ht="30" customHeight="1">
      <c r="B121" s="119"/>
      <c r="C121" s="18"/>
      <c r="D121" s="27"/>
      <c r="E121" s="27"/>
      <c r="F121" s="27"/>
      <c r="G121" s="27"/>
      <c r="H121" s="27"/>
      <c r="I121" s="27"/>
      <c r="J121" s="27"/>
      <c r="K121" s="27"/>
      <c r="L121" s="27"/>
      <c r="M121" s="28"/>
      <c r="N121" s="33"/>
      <c r="O121" s="30"/>
      <c r="P121" s="30"/>
      <c r="Q121" s="31"/>
      <c r="R121" s="39"/>
      <c r="S121" s="39"/>
      <c r="T121" s="39"/>
      <c r="U121" s="39"/>
    </row>
    <row r="122" spans="2:21" s="8" customFormat="1" ht="30" customHeight="1">
      <c r="B122" s="119"/>
      <c r="C122" s="18"/>
      <c r="D122" s="27"/>
      <c r="E122" s="27"/>
      <c r="F122" s="27"/>
      <c r="G122" s="27"/>
      <c r="H122" s="27"/>
      <c r="I122" s="27"/>
      <c r="J122" s="27"/>
      <c r="K122" s="27"/>
      <c r="L122" s="27"/>
      <c r="M122" s="28"/>
      <c r="N122" s="33"/>
      <c r="O122" s="30"/>
      <c r="P122" s="30"/>
      <c r="Q122" s="31"/>
      <c r="R122" s="39"/>
      <c r="S122" s="39"/>
      <c r="T122" s="39"/>
      <c r="U122" s="39"/>
    </row>
    <row r="123" spans="2:21" s="8" customFormat="1" ht="30" customHeight="1">
      <c r="B123" s="119"/>
      <c r="C123" s="34"/>
      <c r="D123" s="27"/>
      <c r="E123" s="27"/>
      <c r="F123" s="27"/>
      <c r="G123" s="27"/>
      <c r="H123" s="27"/>
      <c r="I123" s="27"/>
      <c r="J123" s="27"/>
      <c r="K123" s="27"/>
      <c r="L123" s="27"/>
      <c r="M123" s="36"/>
      <c r="N123" s="33"/>
      <c r="O123" s="30"/>
      <c r="P123" s="30"/>
      <c r="Q123" s="31"/>
      <c r="R123" s="39"/>
      <c r="S123" s="39"/>
      <c r="T123" s="39"/>
      <c r="U123" s="39"/>
    </row>
    <row r="124" spans="2:21" s="8" customFormat="1" ht="30" customHeight="1">
      <c r="B124" s="119"/>
      <c r="C124" s="34"/>
      <c r="D124" s="27"/>
      <c r="E124" s="27"/>
      <c r="F124" s="27"/>
      <c r="G124" s="27"/>
      <c r="H124" s="27"/>
      <c r="I124" s="27"/>
      <c r="J124" s="27"/>
      <c r="K124" s="27"/>
      <c r="L124" s="27"/>
      <c r="M124" s="36"/>
      <c r="N124" s="33"/>
      <c r="O124" s="30"/>
      <c r="P124" s="30"/>
      <c r="Q124" s="31"/>
      <c r="R124" s="39"/>
      <c r="S124" s="39"/>
      <c r="T124" s="39"/>
      <c r="U124" s="39"/>
    </row>
  </sheetData>
  <sheetProtection/>
  <mergeCells count="4">
    <mergeCell ref="B3:C3"/>
    <mergeCell ref="B1:B2"/>
    <mergeCell ref="C1:N1"/>
    <mergeCell ref="C2:N2"/>
  </mergeCells>
  <hyperlinks>
    <hyperlink ref="C1" location="Samf8" display="← Till sammanställningen"/>
  </hyperlinks>
  <printOptions/>
  <pageMargins left="0.25" right="0.25" top="0.75" bottom="0.75" header="0.3" footer="0.3"/>
  <pageSetup fitToHeight="0" fitToWidth="1"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B1:U95"/>
  <sheetViews>
    <sheetView showGridLines="0" zoomScale="112" zoomScaleNormal="112" zoomScalePageLayoutView="0" workbookViewId="0" topLeftCell="A1">
      <pane ySplit="1" topLeftCell="A8" activePane="bottomLeft" state="frozen"/>
      <selection pane="topLeft" activeCell="K10" sqref="K10"/>
      <selection pane="bottomLeft" activeCell="N11" sqref="N11:N12"/>
    </sheetView>
  </sheetViews>
  <sheetFormatPr defaultColWidth="9.00390625" defaultRowHeight="30" customHeight="1"/>
  <cols>
    <col min="1" max="1" width="2.625" style="2" customWidth="1"/>
    <col min="2" max="2" width="6.00390625" style="119" customWidth="1"/>
    <col min="3" max="3" width="47.50390625" style="31" customWidth="1"/>
    <col min="4" max="12" width="10.625" style="30" customWidth="1"/>
    <col min="13" max="13" width="10.625" style="28" customWidth="1"/>
    <col min="14" max="14" width="10.625" style="33" customWidth="1"/>
    <col min="15" max="15" width="10.625" style="30" customWidth="1"/>
    <col min="16" max="16" width="22.625" style="30" customWidth="1"/>
    <col min="17" max="21" width="10.625" style="31" customWidth="1"/>
    <col min="22" max="27" width="10.625" style="2" customWidth="1"/>
    <col min="28" max="16384" width="9.00390625" style="2" customWidth="1"/>
  </cols>
  <sheetData>
    <row r="1" spans="2:21" ht="33.75" customHeight="1">
      <c r="B1" s="117"/>
      <c r="C1" s="125" t="s">
        <v>100</v>
      </c>
      <c r="D1" s="6"/>
      <c r="E1" s="6"/>
      <c r="F1" s="6"/>
      <c r="G1" s="6"/>
      <c r="H1" s="6"/>
      <c r="I1" s="6"/>
      <c r="J1" s="6"/>
      <c r="K1" s="6"/>
      <c r="L1" s="6"/>
      <c r="M1" s="7"/>
      <c r="N1" s="14"/>
      <c r="O1" s="6"/>
      <c r="P1" s="6"/>
      <c r="Q1" s="2"/>
      <c r="R1" s="2"/>
      <c r="S1" s="2"/>
      <c r="T1" s="2"/>
      <c r="U1" s="2"/>
    </row>
    <row r="2" spans="2:14" ht="24" customHeight="1">
      <c r="B2" s="434" t="str">
        <f>Översikt!$B$11</f>
        <v>A 9</v>
      </c>
      <c r="C2" s="435" t="s">
        <v>52</v>
      </c>
      <c r="D2" s="435"/>
      <c r="E2" s="435"/>
      <c r="F2" s="435"/>
      <c r="G2" s="435"/>
      <c r="H2" s="435"/>
      <c r="I2" s="435"/>
      <c r="J2" s="435"/>
      <c r="K2" s="435"/>
      <c r="L2" s="435"/>
      <c r="M2" s="435"/>
      <c r="N2" s="435"/>
    </row>
    <row r="3" spans="2:14" ht="24" customHeight="1">
      <c r="B3" s="434"/>
      <c r="C3" s="436" t="s">
        <v>99</v>
      </c>
      <c r="D3" s="436"/>
      <c r="E3" s="436"/>
      <c r="F3" s="436"/>
      <c r="G3" s="436"/>
      <c r="H3" s="436"/>
      <c r="I3" s="436"/>
      <c r="J3" s="436"/>
      <c r="K3" s="436"/>
      <c r="L3" s="436"/>
      <c r="M3" s="436"/>
      <c r="N3" s="436"/>
    </row>
    <row r="4" spans="2:16" s="3" customFormat="1" ht="34.5">
      <c r="B4" s="431" t="s">
        <v>55</v>
      </c>
      <c r="C4" s="432"/>
      <c r="D4" s="47" t="s">
        <v>3</v>
      </c>
      <c r="E4" s="47" t="s">
        <v>18</v>
      </c>
      <c r="F4" s="47" t="s">
        <v>9</v>
      </c>
      <c r="G4" s="47" t="s">
        <v>4</v>
      </c>
      <c r="H4" s="47" t="s">
        <v>5</v>
      </c>
      <c r="I4" s="47" t="s">
        <v>15</v>
      </c>
      <c r="J4" s="47" t="s">
        <v>8</v>
      </c>
      <c r="K4" s="47" t="s">
        <v>6</v>
      </c>
      <c r="L4" s="47" t="s">
        <v>7</v>
      </c>
      <c r="M4" s="83" t="s">
        <v>23</v>
      </c>
      <c r="N4" s="84" t="s">
        <v>92</v>
      </c>
      <c r="O4" s="6"/>
      <c r="P4" s="6"/>
    </row>
    <row r="5" spans="2:21" s="4" customFormat="1" ht="24" customHeight="1">
      <c r="B5" s="118" t="str">
        <f>Översikt!$B$11&amp;"."&amp;ROW()-4</f>
        <v>A 9.1</v>
      </c>
      <c r="C5" s="102" t="s">
        <v>79</v>
      </c>
      <c r="D5" s="16"/>
      <c r="E5" s="16"/>
      <c r="F5" s="16"/>
      <c r="G5" s="16"/>
      <c r="H5" s="16"/>
      <c r="I5" s="16"/>
      <c r="J5" s="16"/>
      <c r="K5" s="16"/>
      <c r="L5" s="16"/>
      <c r="M5" s="50">
        <f>SUM(D5:L5)</f>
        <v>0</v>
      </c>
      <c r="N5" s="297" t="s">
        <v>30</v>
      </c>
      <c r="O5" s="27"/>
      <c r="P5" s="27"/>
      <c r="Q5" s="18"/>
      <c r="R5" s="18"/>
      <c r="S5" s="18"/>
      <c r="T5" s="18"/>
      <c r="U5" s="18"/>
    </row>
    <row r="6" spans="2:21" s="4" customFormat="1" ht="24" customHeight="1">
      <c r="B6" s="118" t="str">
        <f>Översikt!$B$11&amp;"."&amp;ROW()-4</f>
        <v>A 9.2</v>
      </c>
      <c r="C6" s="102" t="s">
        <v>78</v>
      </c>
      <c r="D6" s="16"/>
      <c r="E6" s="16"/>
      <c r="F6" s="16"/>
      <c r="G6" s="16"/>
      <c r="H6" s="16"/>
      <c r="I6" s="16"/>
      <c r="J6" s="16"/>
      <c r="K6" s="16"/>
      <c r="L6" s="16"/>
      <c r="M6" s="50">
        <f>SUM(D6:L6)</f>
        <v>0</v>
      </c>
      <c r="N6" s="297" t="s">
        <v>30</v>
      </c>
      <c r="O6" s="27"/>
      <c r="P6" s="27"/>
      <c r="Q6" s="18"/>
      <c r="R6" s="18"/>
      <c r="S6" s="18"/>
      <c r="T6" s="18"/>
      <c r="U6" s="18"/>
    </row>
    <row r="7" spans="2:21" s="6" customFormat="1" ht="24" customHeight="1">
      <c r="B7" s="119"/>
      <c r="C7" s="31"/>
      <c r="D7" s="30"/>
      <c r="E7" s="30"/>
      <c r="F7" s="30"/>
      <c r="G7" s="30"/>
      <c r="H7" s="30"/>
      <c r="I7" s="30"/>
      <c r="J7" s="30"/>
      <c r="K7" s="30"/>
      <c r="L7" s="30"/>
      <c r="M7" s="30"/>
      <c r="N7" s="32"/>
      <c r="O7" s="30"/>
      <c r="P7" s="30"/>
      <c r="Q7" s="31"/>
      <c r="R7" s="30"/>
      <c r="S7" s="30"/>
      <c r="T7" s="30"/>
      <c r="U7" s="30"/>
    </row>
    <row r="8" spans="2:21" s="6" customFormat="1" ht="24" customHeight="1">
      <c r="B8" s="434" t="str">
        <f>Översikt!$B$12</f>
        <v>A 10</v>
      </c>
      <c r="C8" s="430" t="s">
        <v>52</v>
      </c>
      <c r="D8" s="430"/>
      <c r="E8" s="430"/>
      <c r="F8" s="430"/>
      <c r="G8" s="430"/>
      <c r="H8" s="430"/>
      <c r="I8" s="430"/>
      <c r="J8" s="430"/>
      <c r="K8" s="430"/>
      <c r="L8" s="430"/>
      <c r="M8" s="430"/>
      <c r="N8" s="430"/>
      <c r="O8" s="30"/>
      <c r="P8" s="30"/>
      <c r="Q8" s="31"/>
      <c r="R8" s="30"/>
      <c r="S8" s="30"/>
      <c r="T8" s="30"/>
      <c r="U8" s="30"/>
    </row>
    <row r="9" spans="2:21" s="6" customFormat="1" ht="30" customHeight="1">
      <c r="B9" s="434"/>
      <c r="C9" s="436" t="s">
        <v>98</v>
      </c>
      <c r="D9" s="436"/>
      <c r="E9" s="436"/>
      <c r="F9" s="436"/>
      <c r="G9" s="436"/>
      <c r="H9" s="436"/>
      <c r="I9" s="436"/>
      <c r="J9" s="436"/>
      <c r="K9" s="436"/>
      <c r="L9" s="436"/>
      <c r="M9" s="436"/>
      <c r="N9" s="436"/>
      <c r="O9" s="30"/>
      <c r="P9" s="30"/>
      <c r="Q9" s="31"/>
      <c r="R9" s="30"/>
      <c r="S9" s="30"/>
      <c r="T9" s="30"/>
      <c r="U9" s="30"/>
    </row>
    <row r="10" spans="2:21" s="6" customFormat="1" ht="42" customHeight="1">
      <c r="B10" s="431" t="s">
        <v>55</v>
      </c>
      <c r="C10" s="432"/>
      <c r="D10" s="47" t="s">
        <v>3</v>
      </c>
      <c r="E10" s="47" t="s">
        <v>18</v>
      </c>
      <c r="F10" s="47" t="s">
        <v>9</v>
      </c>
      <c r="G10" s="47" t="s">
        <v>4</v>
      </c>
      <c r="H10" s="47" t="s">
        <v>5</v>
      </c>
      <c r="I10" s="47" t="s">
        <v>15</v>
      </c>
      <c r="J10" s="47" t="s">
        <v>8</v>
      </c>
      <c r="K10" s="47" t="s">
        <v>6</v>
      </c>
      <c r="L10" s="47" t="s">
        <v>7</v>
      </c>
      <c r="M10" s="83" t="s">
        <v>23</v>
      </c>
      <c r="N10" s="84" t="s">
        <v>92</v>
      </c>
      <c r="O10" s="30"/>
      <c r="P10" s="30"/>
      <c r="Q10" s="31"/>
      <c r="R10" s="30"/>
      <c r="S10" s="30"/>
      <c r="T10" s="30"/>
      <c r="U10" s="30"/>
    </row>
    <row r="11" spans="2:21" s="6" customFormat="1" ht="30" customHeight="1">
      <c r="B11" s="118" t="str">
        <f>Översikt!$B$12&amp;"."&amp;ROW()-10</f>
        <v>A 10.1</v>
      </c>
      <c r="C11" s="102" t="s">
        <v>81</v>
      </c>
      <c r="D11" s="206">
        <v>1</v>
      </c>
      <c r="E11" s="206">
        <v>2</v>
      </c>
      <c r="F11" s="206">
        <v>1</v>
      </c>
      <c r="G11" s="206">
        <v>2</v>
      </c>
      <c r="H11" s="206">
        <v>1</v>
      </c>
      <c r="I11" s="206">
        <v>1</v>
      </c>
      <c r="J11" s="206">
        <v>1</v>
      </c>
      <c r="K11" s="206">
        <v>0</v>
      </c>
      <c r="L11" s="206">
        <v>1</v>
      </c>
      <c r="M11" s="50">
        <f>SUM(D11:L11)</f>
        <v>10</v>
      </c>
      <c r="N11" s="51">
        <f>M11*TimKost</f>
        <v>11170</v>
      </c>
      <c r="O11" s="30"/>
      <c r="P11" s="30"/>
      <c r="Q11" s="31"/>
      <c r="R11" s="30"/>
      <c r="S11" s="30"/>
      <c r="T11" s="30"/>
      <c r="U11" s="30"/>
    </row>
    <row r="12" spans="2:21" s="6" customFormat="1" ht="30" customHeight="1">
      <c r="B12" s="118" t="str">
        <f>Översikt!$B$12&amp;"."&amp;ROW()-10</f>
        <v>A 10.2</v>
      </c>
      <c r="C12" s="102" t="s">
        <v>80</v>
      </c>
      <c r="D12" s="207">
        <v>1</v>
      </c>
      <c r="E12" s="207">
        <v>2</v>
      </c>
      <c r="F12" s="207">
        <v>1</v>
      </c>
      <c r="G12" s="207">
        <v>0</v>
      </c>
      <c r="H12" s="207">
        <v>1</v>
      </c>
      <c r="I12" s="207">
        <v>0</v>
      </c>
      <c r="J12" s="207">
        <v>0</v>
      </c>
      <c r="K12" s="207">
        <v>0</v>
      </c>
      <c r="L12" s="207">
        <v>1</v>
      </c>
      <c r="M12" s="50">
        <f>SUM(D12:L12)</f>
        <v>6</v>
      </c>
      <c r="N12" s="51">
        <f>M12*TimKost</f>
        <v>6702</v>
      </c>
      <c r="O12" s="30"/>
      <c r="P12" s="30"/>
      <c r="Q12" s="31"/>
      <c r="R12" s="30"/>
      <c r="S12" s="30"/>
      <c r="T12" s="30"/>
      <c r="U12" s="30"/>
    </row>
    <row r="13" spans="2:21" s="6" customFormat="1" ht="30" customHeight="1">
      <c r="B13" s="118" t="str">
        <f>Översikt!$B$12&amp;"."&amp;ROW()-10</f>
        <v>A 10.3</v>
      </c>
      <c r="C13" s="318" t="s">
        <v>166</v>
      </c>
      <c r="D13" s="207">
        <v>1</v>
      </c>
      <c r="E13" s="207">
        <v>1</v>
      </c>
      <c r="F13" s="207">
        <v>1</v>
      </c>
      <c r="G13" s="207">
        <v>0</v>
      </c>
      <c r="H13" s="207">
        <v>1</v>
      </c>
      <c r="I13" s="207">
        <v>0</v>
      </c>
      <c r="J13" s="207">
        <v>0</v>
      </c>
      <c r="K13" s="207">
        <v>0</v>
      </c>
      <c r="L13" s="207">
        <v>1</v>
      </c>
      <c r="M13" s="50">
        <f>SUM(D13:L13)</f>
        <v>5</v>
      </c>
      <c r="N13" s="51">
        <f>M13*TimKost</f>
        <v>5585</v>
      </c>
      <c r="O13" s="30"/>
      <c r="P13" s="30"/>
      <c r="Q13" s="31"/>
      <c r="R13" s="30"/>
      <c r="S13" s="30"/>
      <c r="T13" s="30"/>
      <c r="U13" s="30"/>
    </row>
    <row r="14" spans="2:21" s="6" customFormat="1" ht="30" customHeight="1">
      <c r="B14" s="208"/>
      <c r="C14" s="209"/>
      <c r="D14" s="210"/>
      <c r="E14" s="210"/>
      <c r="F14" s="210"/>
      <c r="G14" s="210"/>
      <c r="H14" s="210"/>
      <c r="I14" s="210"/>
      <c r="J14" s="210"/>
      <c r="K14" s="210"/>
      <c r="L14" s="210"/>
      <c r="M14" s="211"/>
      <c r="N14" s="212"/>
      <c r="O14" s="30"/>
      <c r="P14" s="30"/>
      <c r="Q14" s="31"/>
      <c r="R14" s="30"/>
      <c r="S14" s="30"/>
      <c r="T14" s="30"/>
      <c r="U14" s="30"/>
    </row>
    <row r="15" spans="2:21" s="6" customFormat="1" ht="30" customHeight="1">
      <c r="B15" s="119"/>
      <c r="C15" s="31"/>
      <c r="D15" s="30"/>
      <c r="E15" s="30"/>
      <c r="F15" s="30"/>
      <c r="G15" s="30"/>
      <c r="H15" s="30"/>
      <c r="I15" s="30"/>
      <c r="J15" s="30"/>
      <c r="K15" s="30"/>
      <c r="L15" s="30"/>
      <c r="M15" s="30"/>
      <c r="N15" s="32"/>
      <c r="O15" s="30"/>
      <c r="P15" s="30"/>
      <c r="Q15" s="31"/>
      <c r="R15" s="30"/>
      <c r="S15" s="30"/>
      <c r="T15" s="30"/>
      <c r="U15" s="30"/>
    </row>
    <row r="22" spans="2:21" s="6" customFormat="1" ht="30" customHeight="1">
      <c r="B22" s="119"/>
      <c r="C22" s="31"/>
      <c r="D22" s="30"/>
      <c r="E22" s="30"/>
      <c r="F22" s="30"/>
      <c r="G22" s="30"/>
      <c r="H22" s="30"/>
      <c r="I22" s="30"/>
      <c r="J22" s="30"/>
      <c r="K22" s="30"/>
      <c r="L22" s="30"/>
      <c r="M22" s="30"/>
      <c r="N22" s="32"/>
      <c r="O22" s="30"/>
      <c r="P22" s="30"/>
      <c r="Q22" s="31"/>
      <c r="R22" s="30"/>
      <c r="S22" s="30"/>
      <c r="T22" s="30"/>
      <c r="U22" s="30"/>
    </row>
    <row r="23" spans="2:21" s="6" customFormat="1" ht="30" customHeight="1">
      <c r="B23" s="119"/>
      <c r="C23" s="31"/>
      <c r="D23" s="30"/>
      <c r="E23" s="30"/>
      <c r="F23" s="30"/>
      <c r="G23" s="30"/>
      <c r="H23" s="30"/>
      <c r="I23" s="30"/>
      <c r="J23" s="30"/>
      <c r="K23" s="30"/>
      <c r="L23" s="30"/>
      <c r="M23" s="30"/>
      <c r="N23" s="32"/>
      <c r="O23" s="30"/>
      <c r="P23" s="30"/>
      <c r="Q23" s="31"/>
      <c r="R23" s="30"/>
      <c r="S23" s="30"/>
      <c r="T23" s="30"/>
      <c r="U23" s="30"/>
    </row>
    <row r="24" spans="2:21" s="6" customFormat="1" ht="30" customHeight="1">
      <c r="B24" s="119"/>
      <c r="C24" s="31"/>
      <c r="D24" s="30"/>
      <c r="E24" s="30"/>
      <c r="F24" s="30"/>
      <c r="G24" s="30"/>
      <c r="H24" s="30"/>
      <c r="I24" s="30"/>
      <c r="J24" s="30"/>
      <c r="K24" s="30"/>
      <c r="L24" s="30"/>
      <c r="M24" s="30"/>
      <c r="N24" s="32"/>
      <c r="O24" s="30"/>
      <c r="P24" s="30"/>
      <c r="Q24" s="31"/>
      <c r="R24" s="30"/>
      <c r="S24" s="30"/>
      <c r="T24" s="30"/>
      <c r="U24" s="30"/>
    </row>
    <row r="25" spans="2:21" s="6" customFormat="1" ht="30" customHeight="1">
      <c r="B25" s="119"/>
      <c r="C25" s="31"/>
      <c r="D25" s="30"/>
      <c r="E25" s="30"/>
      <c r="F25" s="30"/>
      <c r="G25" s="30"/>
      <c r="H25" s="30"/>
      <c r="I25" s="30"/>
      <c r="J25" s="30"/>
      <c r="K25" s="30"/>
      <c r="L25" s="30"/>
      <c r="M25" s="30"/>
      <c r="N25" s="32"/>
      <c r="O25" s="30"/>
      <c r="P25" s="30"/>
      <c r="Q25" s="31"/>
      <c r="R25" s="30"/>
      <c r="S25" s="30"/>
      <c r="T25" s="30"/>
      <c r="U25" s="30"/>
    </row>
    <row r="26" spans="2:21" s="6" customFormat="1" ht="30" customHeight="1">
      <c r="B26" s="119"/>
      <c r="C26" s="31"/>
      <c r="D26" s="30"/>
      <c r="E26" s="30"/>
      <c r="F26" s="30"/>
      <c r="G26" s="30"/>
      <c r="H26" s="30"/>
      <c r="I26" s="30"/>
      <c r="J26" s="30"/>
      <c r="K26" s="30"/>
      <c r="L26" s="30"/>
      <c r="M26" s="30"/>
      <c r="N26" s="32"/>
      <c r="O26" s="30"/>
      <c r="P26" s="30"/>
      <c r="Q26" s="31"/>
      <c r="R26" s="30"/>
      <c r="S26" s="30"/>
      <c r="T26" s="30"/>
      <c r="U26" s="30"/>
    </row>
    <row r="27" spans="2:21" s="6" customFormat="1" ht="30" customHeight="1">
      <c r="B27" s="119"/>
      <c r="C27" s="31"/>
      <c r="D27" s="30"/>
      <c r="E27" s="30"/>
      <c r="F27" s="30"/>
      <c r="G27" s="30"/>
      <c r="H27" s="30"/>
      <c r="I27" s="30"/>
      <c r="J27" s="30"/>
      <c r="K27" s="30"/>
      <c r="L27" s="30"/>
      <c r="M27" s="30"/>
      <c r="N27" s="32"/>
      <c r="O27" s="30"/>
      <c r="P27" s="30"/>
      <c r="Q27" s="31"/>
      <c r="R27" s="30"/>
      <c r="S27" s="30"/>
      <c r="T27" s="30"/>
      <c r="U27" s="30"/>
    </row>
    <row r="28" spans="2:21" s="6" customFormat="1" ht="30" customHeight="1">
      <c r="B28" s="119"/>
      <c r="C28" s="31"/>
      <c r="D28" s="30"/>
      <c r="E28" s="30"/>
      <c r="F28" s="30"/>
      <c r="G28" s="30"/>
      <c r="H28" s="30"/>
      <c r="I28" s="30"/>
      <c r="J28" s="30"/>
      <c r="K28" s="30"/>
      <c r="L28" s="30"/>
      <c r="M28" s="30"/>
      <c r="N28" s="32"/>
      <c r="O28" s="30"/>
      <c r="P28" s="30"/>
      <c r="Q28" s="31"/>
      <c r="R28" s="30"/>
      <c r="S28" s="30"/>
      <c r="T28" s="30"/>
      <c r="U28" s="30"/>
    </row>
    <row r="29" spans="2:21" s="6" customFormat="1" ht="30" customHeight="1">
      <c r="B29" s="119"/>
      <c r="C29" s="31"/>
      <c r="D29" s="30"/>
      <c r="E29" s="30"/>
      <c r="F29" s="30"/>
      <c r="G29" s="30"/>
      <c r="H29" s="30"/>
      <c r="I29" s="30"/>
      <c r="J29" s="30"/>
      <c r="K29" s="30"/>
      <c r="L29" s="30"/>
      <c r="M29" s="30"/>
      <c r="N29" s="32"/>
      <c r="O29" s="30"/>
      <c r="P29" s="30"/>
      <c r="Q29" s="31"/>
      <c r="R29" s="30"/>
      <c r="S29" s="30"/>
      <c r="T29" s="30"/>
      <c r="U29" s="30"/>
    </row>
    <row r="30" spans="2:21" s="6" customFormat="1" ht="30" customHeight="1">
      <c r="B30" s="119"/>
      <c r="C30" s="31"/>
      <c r="D30" s="30"/>
      <c r="E30" s="30"/>
      <c r="F30" s="30"/>
      <c r="G30" s="30"/>
      <c r="H30" s="30"/>
      <c r="I30" s="30"/>
      <c r="J30" s="30"/>
      <c r="K30" s="30"/>
      <c r="L30" s="30"/>
      <c r="M30" s="30"/>
      <c r="N30" s="32"/>
      <c r="O30" s="30"/>
      <c r="P30" s="30"/>
      <c r="Q30" s="31"/>
      <c r="R30" s="30"/>
      <c r="S30" s="30"/>
      <c r="T30" s="30"/>
      <c r="U30" s="30"/>
    </row>
    <row r="31" spans="2:21" s="6" customFormat="1" ht="30" customHeight="1">
      <c r="B31" s="119"/>
      <c r="C31" s="31"/>
      <c r="D31" s="30"/>
      <c r="E31" s="30"/>
      <c r="F31" s="30"/>
      <c r="G31" s="30"/>
      <c r="H31" s="30"/>
      <c r="I31" s="30"/>
      <c r="J31" s="30"/>
      <c r="K31" s="30"/>
      <c r="L31" s="30"/>
      <c r="M31" s="30"/>
      <c r="N31" s="32"/>
      <c r="O31" s="30"/>
      <c r="P31" s="30"/>
      <c r="Q31" s="31"/>
      <c r="R31" s="30"/>
      <c r="S31" s="30"/>
      <c r="T31" s="30"/>
      <c r="U31" s="30"/>
    </row>
    <row r="32" spans="2:21" s="6" customFormat="1" ht="30" customHeight="1">
      <c r="B32" s="119"/>
      <c r="C32" s="31"/>
      <c r="D32" s="30"/>
      <c r="E32" s="30"/>
      <c r="F32" s="30"/>
      <c r="G32" s="30"/>
      <c r="H32" s="30"/>
      <c r="I32" s="30"/>
      <c r="J32" s="30"/>
      <c r="K32" s="30"/>
      <c r="L32" s="30"/>
      <c r="M32" s="30"/>
      <c r="N32" s="32"/>
      <c r="O32" s="30"/>
      <c r="P32" s="30"/>
      <c r="Q32" s="31"/>
      <c r="R32" s="30"/>
      <c r="S32" s="30"/>
      <c r="T32" s="30"/>
      <c r="U32" s="30"/>
    </row>
    <row r="33" spans="2:21" s="6" customFormat="1" ht="30" customHeight="1">
      <c r="B33" s="119"/>
      <c r="C33" s="31"/>
      <c r="D33" s="30"/>
      <c r="E33" s="30"/>
      <c r="F33" s="30"/>
      <c r="G33" s="30"/>
      <c r="H33" s="30"/>
      <c r="I33" s="30"/>
      <c r="J33" s="30"/>
      <c r="K33" s="30"/>
      <c r="L33" s="30"/>
      <c r="M33" s="30"/>
      <c r="N33" s="32"/>
      <c r="O33" s="30"/>
      <c r="P33" s="30"/>
      <c r="Q33" s="31"/>
      <c r="R33" s="30"/>
      <c r="S33" s="30"/>
      <c r="T33" s="30"/>
      <c r="U33" s="30"/>
    </row>
    <row r="34" spans="2:21" s="6" customFormat="1" ht="30" customHeight="1">
      <c r="B34" s="119"/>
      <c r="C34" s="31"/>
      <c r="D34" s="30"/>
      <c r="E34" s="30"/>
      <c r="F34" s="30"/>
      <c r="G34" s="30"/>
      <c r="H34" s="30"/>
      <c r="I34" s="30"/>
      <c r="J34" s="30"/>
      <c r="K34" s="30"/>
      <c r="L34" s="30"/>
      <c r="M34" s="30"/>
      <c r="N34" s="32"/>
      <c r="O34" s="30"/>
      <c r="P34" s="30"/>
      <c r="Q34" s="31"/>
      <c r="R34" s="30"/>
      <c r="S34" s="30"/>
      <c r="T34" s="30"/>
      <c r="U34" s="30"/>
    </row>
    <row r="35" spans="2:21" s="6" customFormat="1" ht="30" customHeight="1">
      <c r="B35" s="119"/>
      <c r="C35" s="31"/>
      <c r="D35" s="30"/>
      <c r="E35" s="30"/>
      <c r="F35" s="30"/>
      <c r="G35" s="30"/>
      <c r="H35" s="30"/>
      <c r="I35" s="30"/>
      <c r="J35" s="30"/>
      <c r="K35" s="30"/>
      <c r="L35" s="30"/>
      <c r="M35" s="30"/>
      <c r="N35" s="32"/>
      <c r="O35" s="30"/>
      <c r="P35" s="30"/>
      <c r="Q35" s="31"/>
      <c r="R35" s="30"/>
      <c r="S35" s="30"/>
      <c r="T35" s="30"/>
      <c r="U35" s="30"/>
    </row>
    <row r="36" spans="2:21" s="6" customFormat="1" ht="30" customHeight="1">
      <c r="B36" s="119"/>
      <c r="C36" s="31"/>
      <c r="D36" s="30"/>
      <c r="E36" s="30"/>
      <c r="F36" s="30"/>
      <c r="G36" s="30"/>
      <c r="H36" s="30"/>
      <c r="I36" s="30"/>
      <c r="J36" s="30"/>
      <c r="K36" s="30"/>
      <c r="L36" s="30"/>
      <c r="M36" s="30"/>
      <c r="N36" s="32"/>
      <c r="O36" s="30"/>
      <c r="P36" s="30"/>
      <c r="Q36" s="31"/>
      <c r="R36" s="30"/>
      <c r="S36" s="30"/>
      <c r="T36" s="30"/>
      <c r="U36" s="30"/>
    </row>
    <row r="37" spans="2:21" s="6" customFormat="1" ht="30" customHeight="1">
      <c r="B37" s="119"/>
      <c r="C37" s="31"/>
      <c r="D37" s="30"/>
      <c r="E37" s="30"/>
      <c r="F37" s="30"/>
      <c r="G37" s="30"/>
      <c r="H37" s="30"/>
      <c r="I37" s="30"/>
      <c r="J37" s="30"/>
      <c r="K37" s="30"/>
      <c r="L37" s="30"/>
      <c r="M37" s="30"/>
      <c r="N37" s="32"/>
      <c r="O37" s="30"/>
      <c r="P37" s="30"/>
      <c r="Q37" s="31"/>
      <c r="R37" s="30"/>
      <c r="S37" s="30"/>
      <c r="T37" s="30"/>
      <c r="U37" s="30"/>
    </row>
    <row r="38" spans="2:21" s="6" customFormat="1" ht="30" customHeight="1">
      <c r="B38" s="119"/>
      <c r="C38" s="31"/>
      <c r="D38" s="30"/>
      <c r="E38" s="30"/>
      <c r="F38" s="30"/>
      <c r="G38" s="30"/>
      <c r="H38" s="30"/>
      <c r="I38" s="30"/>
      <c r="J38" s="30"/>
      <c r="K38" s="30"/>
      <c r="L38" s="30"/>
      <c r="M38" s="30"/>
      <c r="N38" s="32"/>
      <c r="O38" s="30"/>
      <c r="P38" s="30"/>
      <c r="Q38" s="31"/>
      <c r="R38" s="30"/>
      <c r="S38" s="30"/>
      <c r="T38" s="30"/>
      <c r="U38" s="30"/>
    </row>
    <row r="39" spans="2:21" s="6" customFormat="1" ht="30" customHeight="1">
      <c r="B39" s="119"/>
      <c r="C39" s="31"/>
      <c r="D39" s="30"/>
      <c r="E39" s="30"/>
      <c r="F39" s="30"/>
      <c r="G39" s="30"/>
      <c r="H39" s="30"/>
      <c r="I39" s="30"/>
      <c r="J39" s="30"/>
      <c r="K39" s="30"/>
      <c r="L39" s="30"/>
      <c r="M39" s="30"/>
      <c r="N39" s="32"/>
      <c r="O39" s="30"/>
      <c r="P39" s="30"/>
      <c r="Q39" s="31"/>
      <c r="R39" s="30"/>
      <c r="S39" s="30"/>
      <c r="T39" s="30"/>
      <c r="U39" s="30"/>
    </row>
    <row r="40" spans="2:21" s="6" customFormat="1" ht="30" customHeight="1">
      <c r="B40" s="119"/>
      <c r="C40" s="31"/>
      <c r="D40" s="30"/>
      <c r="E40" s="30"/>
      <c r="F40" s="30"/>
      <c r="G40" s="30"/>
      <c r="H40" s="30"/>
      <c r="I40" s="30"/>
      <c r="J40" s="30"/>
      <c r="K40" s="30"/>
      <c r="L40" s="30"/>
      <c r="M40" s="30"/>
      <c r="N40" s="32"/>
      <c r="O40" s="30"/>
      <c r="P40" s="30"/>
      <c r="Q40" s="31"/>
      <c r="R40" s="30"/>
      <c r="S40" s="30"/>
      <c r="T40" s="30"/>
      <c r="U40" s="30"/>
    </row>
    <row r="41" spans="2:21" s="6" customFormat="1" ht="30" customHeight="1">
      <c r="B41" s="119"/>
      <c r="C41" s="31"/>
      <c r="D41" s="30"/>
      <c r="E41" s="30"/>
      <c r="F41" s="30"/>
      <c r="G41" s="30"/>
      <c r="H41" s="30"/>
      <c r="I41" s="30"/>
      <c r="J41" s="30"/>
      <c r="K41" s="30"/>
      <c r="L41" s="30"/>
      <c r="M41" s="30"/>
      <c r="N41" s="32"/>
      <c r="O41" s="30"/>
      <c r="P41" s="30"/>
      <c r="Q41" s="31"/>
      <c r="R41" s="30"/>
      <c r="S41" s="30"/>
      <c r="T41" s="30"/>
      <c r="U41" s="30"/>
    </row>
    <row r="42" spans="2:21" s="6" customFormat="1" ht="30" customHeight="1">
      <c r="B42" s="119"/>
      <c r="C42" s="31"/>
      <c r="D42" s="30"/>
      <c r="E42" s="30"/>
      <c r="F42" s="30"/>
      <c r="G42" s="30"/>
      <c r="H42" s="30"/>
      <c r="I42" s="30"/>
      <c r="J42" s="30"/>
      <c r="K42" s="30"/>
      <c r="L42" s="30"/>
      <c r="M42" s="30"/>
      <c r="N42" s="32"/>
      <c r="O42" s="30"/>
      <c r="P42" s="30"/>
      <c r="Q42" s="31"/>
      <c r="R42" s="30"/>
      <c r="S42" s="30"/>
      <c r="T42" s="30"/>
      <c r="U42" s="30"/>
    </row>
    <row r="43" spans="2:21" s="6" customFormat="1" ht="30" customHeight="1">
      <c r="B43" s="119"/>
      <c r="C43" s="31"/>
      <c r="D43" s="30"/>
      <c r="E43" s="30"/>
      <c r="F43" s="30"/>
      <c r="G43" s="30"/>
      <c r="H43" s="30"/>
      <c r="I43" s="30"/>
      <c r="J43" s="30"/>
      <c r="K43" s="30"/>
      <c r="L43" s="30"/>
      <c r="M43" s="30"/>
      <c r="N43" s="32"/>
      <c r="O43" s="30"/>
      <c r="P43" s="30"/>
      <c r="Q43" s="31"/>
      <c r="R43" s="30"/>
      <c r="S43" s="30"/>
      <c r="T43" s="30"/>
      <c r="U43" s="30"/>
    </row>
    <row r="44" spans="2:21" s="6" customFormat="1" ht="30" customHeight="1">
      <c r="B44" s="119"/>
      <c r="C44" s="31"/>
      <c r="D44" s="30"/>
      <c r="E44" s="30"/>
      <c r="F44" s="30"/>
      <c r="G44" s="30"/>
      <c r="H44" s="30"/>
      <c r="I44" s="30"/>
      <c r="J44" s="30"/>
      <c r="K44" s="30"/>
      <c r="L44" s="30"/>
      <c r="M44" s="30"/>
      <c r="N44" s="32"/>
      <c r="O44" s="30"/>
      <c r="P44" s="30"/>
      <c r="Q44" s="31"/>
      <c r="R44" s="30"/>
      <c r="S44" s="30"/>
      <c r="T44" s="30"/>
      <c r="U44" s="30"/>
    </row>
    <row r="45" spans="2:21" s="6" customFormat="1" ht="30" customHeight="1">
      <c r="B45" s="119"/>
      <c r="C45" s="31"/>
      <c r="D45" s="30"/>
      <c r="E45" s="30"/>
      <c r="F45" s="30"/>
      <c r="G45" s="30"/>
      <c r="H45" s="30"/>
      <c r="I45" s="30"/>
      <c r="J45" s="30"/>
      <c r="K45" s="30"/>
      <c r="L45" s="30"/>
      <c r="M45" s="30"/>
      <c r="N45" s="32"/>
      <c r="O45" s="30"/>
      <c r="P45" s="30"/>
      <c r="Q45" s="31"/>
      <c r="R45" s="30"/>
      <c r="S45" s="30"/>
      <c r="T45" s="30"/>
      <c r="U45" s="30"/>
    </row>
    <row r="46" spans="2:21" s="6" customFormat="1" ht="30" customHeight="1">
      <c r="B46" s="119"/>
      <c r="C46" s="31"/>
      <c r="D46" s="30"/>
      <c r="E46" s="30"/>
      <c r="F46" s="30"/>
      <c r="G46" s="30"/>
      <c r="H46" s="30"/>
      <c r="I46" s="30"/>
      <c r="J46" s="30"/>
      <c r="K46" s="30"/>
      <c r="L46" s="30"/>
      <c r="M46" s="30"/>
      <c r="N46" s="32"/>
      <c r="O46" s="30"/>
      <c r="P46" s="30"/>
      <c r="Q46" s="31"/>
      <c r="R46" s="30"/>
      <c r="S46" s="30"/>
      <c r="T46" s="30"/>
      <c r="U46" s="30"/>
    </row>
    <row r="47" spans="2:21" s="6" customFormat="1" ht="30" customHeight="1">
      <c r="B47" s="119"/>
      <c r="C47" s="31"/>
      <c r="D47" s="30"/>
      <c r="E47" s="30"/>
      <c r="F47" s="30"/>
      <c r="G47" s="30"/>
      <c r="H47" s="30"/>
      <c r="I47" s="30"/>
      <c r="J47" s="30"/>
      <c r="K47" s="30"/>
      <c r="L47" s="30"/>
      <c r="M47" s="30"/>
      <c r="N47" s="32"/>
      <c r="O47" s="30"/>
      <c r="P47" s="30"/>
      <c r="Q47" s="31"/>
      <c r="R47" s="30"/>
      <c r="S47" s="30"/>
      <c r="T47" s="30"/>
      <c r="U47" s="30"/>
    </row>
    <row r="48" spans="2:21" s="6" customFormat="1" ht="30" customHeight="1">
      <c r="B48" s="119"/>
      <c r="C48" s="31"/>
      <c r="D48" s="30"/>
      <c r="E48" s="30"/>
      <c r="F48" s="30"/>
      <c r="G48" s="30"/>
      <c r="H48" s="30"/>
      <c r="I48" s="30"/>
      <c r="J48" s="30"/>
      <c r="K48" s="30"/>
      <c r="L48" s="30"/>
      <c r="M48" s="30"/>
      <c r="N48" s="32"/>
      <c r="O48" s="30"/>
      <c r="P48" s="30"/>
      <c r="Q48" s="31"/>
      <c r="R48" s="30"/>
      <c r="S48" s="30"/>
      <c r="T48" s="30"/>
      <c r="U48" s="30"/>
    </row>
    <row r="49" spans="2:21" s="6" customFormat="1" ht="30" customHeight="1">
      <c r="B49" s="119"/>
      <c r="C49" s="31"/>
      <c r="D49" s="30"/>
      <c r="E49" s="30"/>
      <c r="F49" s="30"/>
      <c r="G49" s="30"/>
      <c r="H49" s="30"/>
      <c r="I49" s="30"/>
      <c r="J49" s="30"/>
      <c r="K49" s="30"/>
      <c r="L49" s="30"/>
      <c r="M49" s="30"/>
      <c r="N49" s="32"/>
      <c r="O49" s="30"/>
      <c r="P49" s="30"/>
      <c r="Q49" s="31"/>
      <c r="R49" s="30"/>
      <c r="S49" s="30"/>
      <c r="T49" s="30"/>
      <c r="U49" s="30"/>
    </row>
    <row r="50" spans="2:21" s="6" customFormat="1" ht="30" customHeight="1">
      <c r="B50" s="119"/>
      <c r="C50" s="31"/>
      <c r="D50" s="30"/>
      <c r="E50" s="30"/>
      <c r="F50" s="30"/>
      <c r="G50" s="30"/>
      <c r="H50" s="30"/>
      <c r="I50" s="30"/>
      <c r="J50" s="30"/>
      <c r="K50" s="30"/>
      <c r="L50" s="30"/>
      <c r="M50" s="30"/>
      <c r="N50" s="32"/>
      <c r="O50" s="30"/>
      <c r="P50" s="30"/>
      <c r="Q50" s="31"/>
      <c r="R50" s="30"/>
      <c r="S50" s="30"/>
      <c r="T50" s="30"/>
      <c r="U50" s="30"/>
    </row>
    <row r="51" spans="2:21" s="6" customFormat="1" ht="30" customHeight="1">
      <c r="B51" s="119"/>
      <c r="C51" s="31"/>
      <c r="D51" s="30"/>
      <c r="E51" s="30"/>
      <c r="F51" s="30"/>
      <c r="G51" s="30"/>
      <c r="H51" s="30"/>
      <c r="I51" s="30"/>
      <c r="J51" s="30"/>
      <c r="K51" s="30"/>
      <c r="L51" s="30"/>
      <c r="M51" s="30"/>
      <c r="N51" s="32"/>
      <c r="O51" s="30"/>
      <c r="P51" s="30"/>
      <c r="Q51" s="31"/>
      <c r="R51" s="30"/>
      <c r="S51" s="30"/>
      <c r="T51" s="30"/>
      <c r="U51" s="30"/>
    </row>
    <row r="52" spans="2:21" s="6" customFormat="1" ht="30" customHeight="1">
      <c r="B52" s="119"/>
      <c r="C52" s="31"/>
      <c r="D52" s="30"/>
      <c r="E52" s="30"/>
      <c r="F52" s="30"/>
      <c r="G52" s="30"/>
      <c r="H52" s="30"/>
      <c r="I52" s="30"/>
      <c r="J52" s="30"/>
      <c r="K52" s="30"/>
      <c r="L52" s="30"/>
      <c r="M52" s="30"/>
      <c r="N52" s="32"/>
      <c r="O52" s="30"/>
      <c r="P52" s="30"/>
      <c r="Q52" s="31"/>
      <c r="R52" s="30"/>
      <c r="S52" s="30"/>
      <c r="T52" s="30"/>
      <c r="U52" s="30"/>
    </row>
    <row r="53" spans="2:21" s="6" customFormat="1" ht="30" customHeight="1">
      <c r="B53" s="119"/>
      <c r="C53" s="31"/>
      <c r="D53" s="30"/>
      <c r="E53" s="30"/>
      <c r="F53" s="30"/>
      <c r="G53" s="30"/>
      <c r="H53" s="30"/>
      <c r="I53" s="30"/>
      <c r="J53" s="30"/>
      <c r="K53" s="30"/>
      <c r="L53" s="30"/>
      <c r="M53" s="30"/>
      <c r="N53" s="32"/>
      <c r="O53" s="30"/>
      <c r="P53" s="30"/>
      <c r="Q53" s="31"/>
      <c r="R53" s="30"/>
      <c r="S53" s="30"/>
      <c r="T53" s="30"/>
      <c r="U53" s="30"/>
    </row>
    <row r="54" spans="2:21" s="6" customFormat="1" ht="30" customHeight="1">
      <c r="B54" s="119"/>
      <c r="C54" s="31"/>
      <c r="D54" s="30"/>
      <c r="E54" s="30"/>
      <c r="F54" s="30"/>
      <c r="G54" s="30"/>
      <c r="H54" s="30"/>
      <c r="I54" s="30"/>
      <c r="J54" s="30"/>
      <c r="K54" s="30"/>
      <c r="L54" s="30"/>
      <c r="M54" s="30"/>
      <c r="N54" s="32"/>
      <c r="O54" s="30"/>
      <c r="P54" s="30"/>
      <c r="Q54" s="31"/>
      <c r="R54" s="30"/>
      <c r="S54" s="30"/>
      <c r="T54" s="30"/>
      <c r="U54" s="30"/>
    </row>
    <row r="55" spans="2:21" s="6" customFormat="1" ht="30" customHeight="1">
      <c r="B55" s="119"/>
      <c r="C55" s="31"/>
      <c r="D55" s="30"/>
      <c r="E55" s="30"/>
      <c r="F55" s="30"/>
      <c r="G55" s="30"/>
      <c r="H55" s="30"/>
      <c r="I55" s="30"/>
      <c r="J55" s="30"/>
      <c r="K55" s="30"/>
      <c r="L55" s="30"/>
      <c r="M55" s="30"/>
      <c r="N55" s="32"/>
      <c r="O55" s="30"/>
      <c r="P55" s="30"/>
      <c r="Q55" s="31"/>
      <c r="R55" s="30"/>
      <c r="S55" s="30"/>
      <c r="T55" s="30"/>
      <c r="U55" s="30"/>
    </row>
    <row r="56" spans="2:21" s="6" customFormat="1" ht="30" customHeight="1">
      <c r="B56" s="119"/>
      <c r="C56" s="31"/>
      <c r="D56" s="30"/>
      <c r="E56" s="30"/>
      <c r="F56" s="30"/>
      <c r="G56" s="30"/>
      <c r="H56" s="30"/>
      <c r="I56" s="30"/>
      <c r="J56" s="30"/>
      <c r="K56" s="30"/>
      <c r="L56" s="30"/>
      <c r="M56" s="30"/>
      <c r="N56" s="32"/>
      <c r="O56" s="30"/>
      <c r="P56" s="30"/>
      <c r="Q56" s="31"/>
      <c r="R56" s="30"/>
      <c r="S56" s="30"/>
      <c r="T56" s="30"/>
      <c r="U56" s="30"/>
    </row>
    <row r="57" spans="2:21" s="6" customFormat="1" ht="30" customHeight="1">
      <c r="B57" s="119"/>
      <c r="C57" s="31"/>
      <c r="D57" s="30"/>
      <c r="E57" s="30"/>
      <c r="F57" s="30"/>
      <c r="G57" s="30"/>
      <c r="H57" s="30"/>
      <c r="I57" s="30"/>
      <c r="J57" s="30"/>
      <c r="K57" s="30"/>
      <c r="L57" s="30"/>
      <c r="M57" s="30"/>
      <c r="N57" s="32"/>
      <c r="O57" s="30"/>
      <c r="P57" s="30"/>
      <c r="Q57" s="31"/>
      <c r="R57" s="30"/>
      <c r="S57" s="30"/>
      <c r="T57" s="30"/>
      <c r="U57" s="30"/>
    </row>
    <row r="58" spans="2:21" s="6" customFormat="1" ht="30" customHeight="1">
      <c r="B58" s="119"/>
      <c r="C58" s="31"/>
      <c r="D58" s="30"/>
      <c r="E58" s="30"/>
      <c r="F58" s="30"/>
      <c r="G58" s="30"/>
      <c r="H58" s="30"/>
      <c r="I58" s="30"/>
      <c r="J58" s="30"/>
      <c r="K58" s="30"/>
      <c r="L58" s="30"/>
      <c r="M58" s="30"/>
      <c r="N58" s="32"/>
      <c r="O58" s="30"/>
      <c r="P58" s="30"/>
      <c r="Q58" s="31"/>
      <c r="R58" s="30"/>
      <c r="S58" s="30"/>
      <c r="T58" s="30"/>
      <c r="U58" s="30"/>
    </row>
    <row r="59" spans="2:21" s="6" customFormat="1" ht="30" customHeight="1">
      <c r="B59" s="119"/>
      <c r="C59" s="31"/>
      <c r="D59" s="30"/>
      <c r="E59" s="30"/>
      <c r="F59" s="30"/>
      <c r="G59" s="30"/>
      <c r="H59" s="30"/>
      <c r="I59" s="30"/>
      <c r="J59" s="30"/>
      <c r="K59" s="30"/>
      <c r="L59" s="30"/>
      <c r="M59" s="30"/>
      <c r="N59" s="32"/>
      <c r="O59" s="30"/>
      <c r="P59" s="30"/>
      <c r="Q59" s="31"/>
      <c r="R59" s="30"/>
      <c r="S59" s="30"/>
      <c r="T59" s="30"/>
      <c r="U59" s="30"/>
    </row>
    <row r="60" spans="2:21" s="6" customFormat="1" ht="30" customHeight="1">
      <c r="B60" s="119"/>
      <c r="C60" s="31"/>
      <c r="D60" s="30"/>
      <c r="E60" s="30"/>
      <c r="F60" s="30"/>
      <c r="G60" s="30"/>
      <c r="H60" s="30"/>
      <c r="I60" s="30"/>
      <c r="J60" s="30"/>
      <c r="K60" s="30"/>
      <c r="L60" s="30"/>
      <c r="M60" s="30"/>
      <c r="N60" s="32"/>
      <c r="O60" s="30"/>
      <c r="P60" s="30"/>
      <c r="Q60" s="31"/>
      <c r="R60" s="30"/>
      <c r="S60" s="30"/>
      <c r="T60" s="30"/>
      <c r="U60" s="30"/>
    </row>
    <row r="61" spans="2:21" s="6" customFormat="1" ht="30" customHeight="1">
      <c r="B61" s="119"/>
      <c r="C61" s="31"/>
      <c r="D61" s="30"/>
      <c r="E61" s="30"/>
      <c r="F61" s="30"/>
      <c r="G61" s="30"/>
      <c r="H61" s="30"/>
      <c r="I61" s="30"/>
      <c r="J61" s="30"/>
      <c r="K61" s="30"/>
      <c r="L61" s="30"/>
      <c r="M61" s="30"/>
      <c r="N61" s="32"/>
      <c r="O61" s="30"/>
      <c r="P61" s="30"/>
      <c r="Q61" s="31"/>
      <c r="R61" s="30"/>
      <c r="S61" s="30"/>
      <c r="T61" s="30"/>
      <c r="U61" s="30"/>
    </row>
    <row r="62" spans="2:21" s="6" customFormat="1" ht="30" customHeight="1">
      <c r="B62" s="119"/>
      <c r="C62" s="31"/>
      <c r="D62" s="30"/>
      <c r="E62" s="30"/>
      <c r="F62" s="30"/>
      <c r="G62" s="30"/>
      <c r="H62" s="30"/>
      <c r="I62" s="30"/>
      <c r="J62" s="30"/>
      <c r="K62" s="30"/>
      <c r="L62" s="30"/>
      <c r="M62" s="30"/>
      <c r="N62" s="32"/>
      <c r="O62" s="30"/>
      <c r="P62" s="30"/>
      <c r="Q62" s="31"/>
      <c r="R62" s="30"/>
      <c r="S62" s="30"/>
      <c r="T62" s="30"/>
      <c r="U62" s="30"/>
    </row>
    <row r="63" spans="2:21" s="6" customFormat="1" ht="30" customHeight="1">
      <c r="B63" s="119"/>
      <c r="C63" s="31"/>
      <c r="D63" s="30"/>
      <c r="E63" s="30"/>
      <c r="F63" s="30"/>
      <c r="G63" s="30"/>
      <c r="H63" s="30"/>
      <c r="I63" s="30"/>
      <c r="J63" s="30"/>
      <c r="K63" s="30"/>
      <c r="L63" s="30"/>
      <c r="M63" s="30"/>
      <c r="N63" s="32"/>
      <c r="O63" s="30"/>
      <c r="P63" s="30"/>
      <c r="Q63" s="31"/>
      <c r="R63" s="30"/>
      <c r="S63" s="30"/>
      <c r="T63" s="30"/>
      <c r="U63" s="30"/>
    </row>
    <row r="64" spans="2:21" s="6" customFormat="1" ht="30" customHeight="1">
      <c r="B64" s="119"/>
      <c r="C64" s="31"/>
      <c r="D64" s="30"/>
      <c r="E64" s="30"/>
      <c r="F64" s="30"/>
      <c r="G64" s="30"/>
      <c r="H64" s="30"/>
      <c r="I64" s="30"/>
      <c r="J64" s="30"/>
      <c r="K64" s="30"/>
      <c r="L64" s="30"/>
      <c r="M64" s="30"/>
      <c r="N64" s="32"/>
      <c r="O64" s="30"/>
      <c r="P64" s="30"/>
      <c r="Q64" s="31"/>
      <c r="R64" s="30"/>
      <c r="S64" s="30"/>
      <c r="T64" s="30"/>
      <c r="U64" s="30"/>
    </row>
    <row r="65" spans="2:21" s="6" customFormat="1" ht="30" customHeight="1">
      <c r="B65" s="119"/>
      <c r="C65" s="31"/>
      <c r="D65" s="30"/>
      <c r="E65" s="30"/>
      <c r="F65" s="30"/>
      <c r="G65" s="30"/>
      <c r="H65" s="30"/>
      <c r="I65" s="30"/>
      <c r="J65" s="30"/>
      <c r="K65" s="30"/>
      <c r="L65" s="30"/>
      <c r="M65" s="30"/>
      <c r="N65" s="32"/>
      <c r="O65" s="30"/>
      <c r="P65" s="30"/>
      <c r="Q65" s="31"/>
      <c r="R65" s="30"/>
      <c r="S65" s="30"/>
      <c r="T65" s="30"/>
      <c r="U65" s="30"/>
    </row>
    <row r="66" spans="2:21" s="6" customFormat="1" ht="30" customHeight="1">
      <c r="B66" s="119"/>
      <c r="C66" s="31"/>
      <c r="D66" s="30"/>
      <c r="E66" s="30"/>
      <c r="F66" s="30"/>
      <c r="G66" s="30"/>
      <c r="H66" s="30"/>
      <c r="I66" s="30"/>
      <c r="J66" s="30"/>
      <c r="K66" s="30"/>
      <c r="L66" s="30"/>
      <c r="M66" s="30"/>
      <c r="N66" s="32"/>
      <c r="O66" s="30"/>
      <c r="P66" s="30"/>
      <c r="Q66" s="31"/>
      <c r="R66" s="30"/>
      <c r="S66" s="30"/>
      <c r="T66" s="30"/>
      <c r="U66" s="30"/>
    </row>
    <row r="67" spans="2:21" s="6" customFormat="1" ht="30" customHeight="1">
      <c r="B67" s="119"/>
      <c r="C67" s="31"/>
      <c r="D67" s="30"/>
      <c r="E67" s="30"/>
      <c r="F67" s="30"/>
      <c r="G67" s="30"/>
      <c r="H67" s="30"/>
      <c r="I67" s="30"/>
      <c r="J67" s="30"/>
      <c r="K67" s="30"/>
      <c r="L67" s="30"/>
      <c r="M67" s="30"/>
      <c r="N67" s="32"/>
      <c r="O67" s="30"/>
      <c r="P67" s="30"/>
      <c r="Q67" s="31"/>
      <c r="R67" s="30"/>
      <c r="S67" s="30"/>
      <c r="T67" s="30"/>
      <c r="U67" s="30"/>
    </row>
    <row r="68" spans="2:21" s="6" customFormat="1" ht="30" customHeight="1">
      <c r="B68" s="119"/>
      <c r="C68" s="31"/>
      <c r="D68" s="30"/>
      <c r="E68" s="30"/>
      <c r="F68" s="30"/>
      <c r="G68" s="30"/>
      <c r="H68" s="30"/>
      <c r="I68" s="30"/>
      <c r="J68" s="30"/>
      <c r="K68" s="30"/>
      <c r="L68" s="30"/>
      <c r="M68" s="30"/>
      <c r="N68" s="32"/>
      <c r="O68" s="30"/>
      <c r="P68" s="30"/>
      <c r="Q68" s="31"/>
      <c r="R68" s="30"/>
      <c r="S68" s="30"/>
      <c r="T68" s="30"/>
      <c r="U68" s="30"/>
    </row>
    <row r="69" spans="2:21" s="6" customFormat="1" ht="30" customHeight="1">
      <c r="B69" s="119"/>
      <c r="C69" s="31"/>
      <c r="D69" s="30"/>
      <c r="E69" s="30"/>
      <c r="F69" s="30"/>
      <c r="G69" s="30"/>
      <c r="H69" s="30"/>
      <c r="I69" s="30"/>
      <c r="J69" s="30"/>
      <c r="K69" s="30"/>
      <c r="L69" s="30"/>
      <c r="M69" s="30"/>
      <c r="N69" s="32"/>
      <c r="O69" s="30"/>
      <c r="P69" s="30"/>
      <c r="Q69" s="31"/>
      <c r="R69" s="30"/>
      <c r="S69" s="30"/>
      <c r="T69" s="30"/>
      <c r="U69" s="30"/>
    </row>
    <row r="70" spans="2:21" s="6" customFormat="1" ht="30" customHeight="1">
      <c r="B70" s="119"/>
      <c r="C70" s="31"/>
      <c r="D70" s="30"/>
      <c r="E70" s="30"/>
      <c r="F70" s="30"/>
      <c r="G70" s="30"/>
      <c r="H70" s="30"/>
      <c r="I70" s="30"/>
      <c r="J70" s="30"/>
      <c r="K70" s="30"/>
      <c r="L70" s="30"/>
      <c r="M70" s="30"/>
      <c r="N70" s="32"/>
      <c r="O70" s="30"/>
      <c r="P70" s="30"/>
      <c r="Q70" s="31"/>
      <c r="R70" s="30"/>
      <c r="S70" s="30"/>
      <c r="T70" s="30"/>
      <c r="U70" s="30"/>
    </row>
    <row r="71" spans="2:21" s="6" customFormat="1" ht="30" customHeight="1">
      <c r="B71" s="119"/>
      <c r="C71" s="31"/>
      <c r="D71" s="30"/>
      <c r="E71" s="30"/>
      <c r="F71" s="30"/>
      <c r="G71" s="30"/>
      <c r="H71" s="30"/>
      <c r="I71" s="30"/>
      <c r="J71" s="30"/>
      <c r="K71" s="30"/>
      <c r="L71" s="30"/>
      <c r="M71" s="30"/>
      <c r="N71" s="32"/>
      <c r="O71" s="30"/>
      <c r="P71" s="30"/>
      <c r="Q71" s="31"/>
      <c r="R71" s="30"/>
      <c r="S71" s="30"/>
      <c r="T71" s="30"/>
      <c r="U71" s="30"/>
    </row>
    <row r="72" spans="2:21" s="6" customFormat="1" ht="30" customHeight="1">
      <c r="B72" s="119"/>
      <c r="C72" s="31"/>
      <c r="D72" s="30"/>
      <c r="E72" s="30"/>
      <c r="F72" s="30"/>
      <c r="G72" s="30"/>
      <c r="H72" s="30"/>
      <c r="I72" s="30"/>
      <c r="J72" s="30"/>
      <c r="K72" s="30"/>
      <c r="L72" s="30"/>
      <c r="M72" s="30"/>
      <c r="N72" s="32"/>
      <c r="O72" s="30"/>
      <c r="P72" s="30"/>
      <c r="Q72" s="31"/>
      <c r="R72" s="30"/>
      <c r="S72" s="30"/>
      <c r="T72" s="30"/>
      <c r="U72" s="30"/>
    </row>
    <row r="73" spans="2:21" s="6" customFormat="1" ht="30" customHeight="1">
      <c r="B73" s="119"/>
      <c r="C73" s="31"/>
      <c r="D73" s="30"/>
      <c r="E73" s="30"/>
      <c r="F73" s="30"/>
      <c r="G73" s="30"/>
      <c r="H73" s="30"/>
      <c r="I73" s="30"/>
      <c r="J73" s="30"/>
      <c r="K73" s="30"/>
      <c r="L73" s="30"/>
      <c r="M73" s="30"/>
      <c r="N73" s="32"/>
      <c r="O73" s="30"/>
      <c r="P73" s="30"/>
      <c r="Q73" s="31"/>
      <c r="R73" s="30"/>
      <c r="S73" s="30"/>
      <c r="T73" s="30"/>
      <c r="U73" s="30"/>
    </row>
    <row r="74" spans="2:21" s="6" customFormat="1" ht="30" customHeight="1">
      <c r="B74" s="119"/>
      <c r="C74" s="31"/>
      <c r="D74" s="30"/>
      <c r="E74" s="30"/>
      <c r="F74" s="30"/>
      <c r="G74" s="30"/>
      <c r="H74" s="30"/>
      <c r="I74" s="30"/>
      <c r="J74" s="30"/>
      <c r="K74" s="30"/>
      <c r="L74" s="30"/>
      <c r="M74" s="30"/>
      <c r="N74" s="32"/>
      <c r="O74" s="30"/>
      <c r="P74" s="30"/>
      <c r="Q74" s="31"/>
      <c r="R74" s="30"/>
      <c r="S74" s="30"/>
      <c r="T74" s="30"/>
      <c r="U74" s="30"/>
    </row>
    <row r="75" spans="2:21" s="6" customFormat="1" ht="30" customHeight="1">
      <c r="B75" s="119"/>
      <c r="C75" s="31"/>
      <c r="D75" s="30"/>
      <c r="E75" s="30"/>
      <c r="F75" s="30"/>
      <c r="G75" s="30"/>
      <c r="H75" s="30"/>
      <c r="I75" s="30"/>
      <c r="J75" s="30"/>
      <c r="K75" s="30"/>
      <c r="L75" s="30"/>
      <c r="M75" s="30"/>
      <c r="N75" s="32"/>
      <c r="O75" s="30"/>
      <c r="P75" s="30"/>
      <c r="Q75" s="31"/>
      <c r="R75" s="30"/>
      <c r="S75" s="30"/>
      <c r="T75" s="30"/>
      <c r="U75" s="30"/>
    </row>
    <row r="76" spans="2:21" s="6" customFormat="1" ht="30" customHeight="1">
      <c r="B76" s="119"/>
      <c r="C76" s="31"/>
      <c r="D76" s="30"/>
      <c r="E76" s="30"/>
      <c r="F76" s="30"/>
      <c r="G76" s="30"/>
      <c r="H76" s="30"/>
      <c r="I76" s="30"/>
      <c r="J76" s="30"/>
      <c r="K76" s="30"/>
      <c r="L76" s="30"/>
      <c r="M76" s="30"/>
      <c r="N76" s="32"/>
      <c r="O76" s="30"/>
      <c r="P76" s="30"/>
      <c r="Q76" s="31"/>
      <c r="R76" s="30"/>
      <c r="S76" s="30"/>
      <c r="T76" s="30"/>
      <c r="U76" s="30"/>
    </row>
    <row r="77" spans="2:21" s="6" customFormat="1" ht="30" customHeight="1">
      <c r="B77" s="119"/>
      <c r="C77" s="31"/>
      <c r="D77" s="30"/>
      <c r="E77" s="30"/>
      <c r="F77" s="30"/>
      <c r="G77" s="30"/>
      <c r="H77" s="30"/>
      <c r="I77" s="30"/>
      <c r="J77" s="30"/>
      <c r="K77" s="30"/>
      <c r="L77" s="30"/>
      <c r="M77" s="30"/>
      <c r="N77" s="32"/>
      <c r="O77" s="30"/>
      <c r="P77" s="30"/>
      <c r="Q77" s="31"/>
      <c r="R77" s="30"/>
      <c r="S77" s="30"/>
      <c r="T77" s="30"/>
      <c r="U77" s="30"/>
    </row>
    <row r="78" spans="2:21" s="6" customFormat="1" ht="30" customHeight="1">
      <c r="B78" s="119"/>
      <c r="C78" s="31"/>
      <c r="D78" s="30"/>
      <c r="E78" s="30"/>
      <c r="F78" s="30"/>
      <c r="G78" s="30"/>
      <c r="H78" s="30"/>
      <c r="I78" s="30"/>
      <c r="J78" s="30"/>
      <c r="K78" s="30"/>
      <c r="L78" s="30"/>
      <c r="M78" s="30"/>
      <c r="N78" s="32"/>
      <c r="O78" s="30"/>
      <c r="P78" s="30"/>
      <c r="Q78" s="31"/>
      <c r="R78" s="30"/>
      <c r="S78" s="30"/>
      <c r="T78" s="30"/>
      <c r="U78" s="30"/>
    </row>
    <row r="79" spans="2:21" s="6" customFormat="1" ht="30" customHeight="1">
      <c r="B79" s="119"/>
      <c r="C79" s="31"/>
      <c r="D79" s="30"/>
      <c r="E79" s="30"/>
      <c r="F79" s="30"/>
      <c r="G79" s="30"/>
      <c r="H79" s="30"/>
      <c r="I79" s="30"/>
      <c r="J79" s="30"/>
      <c r="K79" s="30"/>
      <c r="L79" s="30"/>
      <c r="M79" s="30"/>
      <c r="N79" s="32"/>
      <c r="O79" s="30"/>
      <c r="P79" s="30"/>
      <c r="Q79" s="31"/>
      <c r="R79" s="30"/>
      <c r="S79" s="30"/>
      <c r="T79" s="30"/>
      <c r="U79" s="30"/>
    </row>
    <row r="80" spans="2:21" s="6" customFormat="1" ht="30" customHeight="1">
      <c r="B80" s="119"/>
      <c r="C80" s="31"/>
      <c r="D80" s="30"/>
      <c r="E80" s="30"/>
      <c r="F80" s="30"/>
      <c r="G80" s="30"/>
      <c r="H80" s="30"/>
      <c r="I80" s="30"/>
      <c r="J80" s="30"/>
      <c r="K80" s="30"/>
      <c r="L80" s="30"/>
      <c r="M80" s="30"/>
      <c r="N80" s="32"/>
      <c r="O80" s="30"/>
      <c r="P80" s="30"/>
      <c r="Q80" s="31"/>
      <c r="R80" s="30"/>
      <c r="S80" s="30"/>
      <c r="T80" s="30"/>
      <c r="U80" s="30"/>
    </row>
    <row r="81" spans="2:21" s="6" customFormat="1" ht="30" customHeight="1">
      <c r="B81" s="119"/>
      <c r="C81" s="31"/>
      <c r="D81" s="30"/>
      <c r="E81" s="30"/>
      <c r="F81" s="30"/>
      <c r="G81" s="30"/>
      <c r="H81" s="30"/>
      <c r="I81" s="30"/>
      <c r="J81" s="30"/>
      <c r="K81" s="30"/>
      <c r="L81" s="30"/>
      <c r="M81" s="30"/>
      <c r="N81" s="32"/>
      <c r="O81" s="30"/>
      <c r="P81" s="30"/>
      <c r="Q81" s="31"/>
      <c r="R81" s="30"/>
      <c r="S81" s="30"/>
      <c r="T81" s="30"/>
      <c r="U81" s="30"/>
    </row>
    <row r="82" spans="2:21" s="6" customFormat="1" ht="30" customHeight="1">
      <c r="B82" s="119"/>
      <c r="C82" s="31"/>
      <c r="D82" s="30"/>
      <c r="E82" s="30"/>
      <c r="F82" s="30"/>
      <c r="G82" s="30"/>
      <c r="H82" s="30"/>
      <c r="I82" s="30"/>
      <c r="J82" s="30"/>
      <c r="K82" s="30"/>
      <c r="L82" s="30"/>
      <c r="M82" s="30"/>
      <c r="N82" s="32"/>
      <c r="O82" s="30"/>
      <c r="P82" s="30"/>
      <c r="Q82" s="31"/>
      <c r="R82" s="30"/>
      <c r="S82" s="30"/>
      <c r="T82" s="30"/>
      <c r="U82" s="30"/>
    </row>
    <row r="83" spans="2:21" s="6" customFormat="1" ht="30" customHeight="1">
      <c r="B83" s="119"/>
      <c r="C83" s="31"/>
      <c r="D83" s="30"/>
      <c r="E83" s="30"/>
      <c r="F83" s="30"/>
      <c r="G83" s="30"/>
      <c r="H83" s="30"/>
      <c r="I83" s="30"/>
      <c r="J83" s="30"/>
      <c r="K83" s="30"/>
      <c r="L83" s="30"/>
      <c r="M83" s="30"/>
      <c r="N83" s="32"/>
      <c r="O83" s="30"/>
      <c r="P83" s="30"/>
      <c r="Q83" s="31"/>
      <c r="R83" s="30"/>
      <c r="S83" s="30"/>
      <c r="T83" s="30"/>
      <c r="U83" s="30"/>
    </row>
    <row r="84" spans="2:21" s="6" customFormat="1" ht="30" customHeight="1">
      <c r="B84" s="119"/>
      <c r="C84" s="31"/>
      <c r="D84" s="30"/>
      <c r="E84" s="30"/>
      <c r="F84" s="30"/>
      <c r="G84" s="30"/>
      <c r="H84" s="30"/>
      <c r="I84" s="30"/>
      <c r="J84" s="30"/>
      <c r="K84" s="30"/>
      <c r="L84" s="30"/>
      <c r="M84" s="30"/>
      <c r="N84" s="32"/>
      <c r="O84" s="30"/>
      <c r="P84" s="30"/>
      <c r="Q84" s="31"/>
      <c r="R84" s="30"/>
      <c r="S84" s="30"/>
      <c r="T84" s="30"/>
      <c r="U84" s="30"/>
    </row>
    <row r="85" spans="2:21" s="6" customFormat="1" ht="30" customHeight="1">
      <c r="B85" s="119"/>
      <c r="C85" s="31"/>
      <c r="D85" s="30"/>
      <c r="E85" s="30"/>
      <c r="F85" s="30"/>
      <c r="G85" s="30"/>
      <c r="H85" s="30"/>
      <c r="I85" s="30"/>
      <c r="J85" s="30"/>
      <c r="K85" s="30"/>
      <c r="L85" s="30"/>
      <c r="M85" s="30"/>
      <c r="N85" s="32"/>
      <c r="O85" s="30"/>
      <c r="P85" s="30"/>
      <c r="Q85" s="31"/>
      <c r="R85" s="30"/>
      <c r="S85" s="30"/>
      <c r="T85" s="30"/>
      <c r="U85" s="30"/>
    </row>
    <row r="86" spans="2:21" s="6" customFormat="1" ht="30" customHeight="1">
      <c r="B86" s="119"/>
      <c r="C86" s="31"/>
      <c r="D86" s="30"/>
      <c r="E86" s="30"/>
      <c r="F86" s="30"/>
      <c r="G86" s="30"/>
      <c r="H86" s="30"/>
      <c r="I86" s="30"/>
      <c r="J86" s="30"/>
      <c r="K86" s="30"/>
      <c r="L86" s="30"/>
      <c r="M86" s="30"/>
      <c r="N86" s="32"/>
      <c r="O86" s="30"/>
      <c r="P86" s="30"/>
      <c r="Q86" s="31"/>
      <c r="R86" s="30"/>
      <c r="S86" s="30"/>
      <c r="T86" s="30"/>
      <c r="U86" s="30"/>
    </row>
    <row r="87" spans="2:21" s="6" customFormat="1" ht="30" customHeight="1">
      <c r="B87" s="119"/>
      <c r="C87" s="31"/>
      <c r="D87" s="30"/>
      <c r="E87" s="30"/>
      <c r="F87" s="30"/>
      <c r="G87" s="30"/>
      <c r="H87" s="30"/>
      <c r="I87" s="30"/>
      <c r="J87" s="30"/>
      <c r="K87" s="30"/>
      <c r="L87" s="30"/>
      <c r="M87" s="30"/>
      <c r="N87" s="32"/>
      <c r="O87" s="30"/>
      <c r="P87" s="30"/>
      <c r="Q87" s="31"/>
      <c r="R87" s="30"/>
      <c r="S87" s="30"/>
      <c r="T87" s="30"/>
      <c r="U87" s="30"/>
    </row>
    <row r="88" spans="2:21" s="6" customFormat="1" ht="30" customHeight="1">
      <c r="B88" s="119"/>
      <c r="C88" s="18"/>
      <c r="D88" s="27"/>
      <c r="E88" s="27"/>
      <c r="F88" s="27"/>
      <c r="G88" s="27"/>
      <c r="H88" s="27"/>
      <c r="I88" s="27"/>
      <c r="J88" s="27"/>
      <c r="K88" s="27"/>
      <c r="L88" s="27"/>
      <c r="M88" s="28"/>
      <c r="N88" s="33"/>
      <c r="O88" s="30"/>
      <c r="P88" s="30"/>
      <c r="Q88" s="31"/>
      <c r="R88" s="30"/>
      <c r="S88" s="30"/>
      <c r="T88" s="30"/>
      <c r="U88" s="30"/>
    </row>
    <row r="89" spans="2:21" s="6" customFormat="1" ht="30" customHeight="1">
      <c r="B89" s="119"/>
      <c r="C89" s="18"/>
      <c r="D89" s="27"/>
      <c r="E89" s="27"/>
      <c r="F89" s="27"/>
      <c r="G89" s="27"/>
      <c r="H89" s="27"/>
      <c r="I89" s="27"/>
      <c r="J89" s="27"/>
      <c r="K89" s="27"/>
      <c r="L89" s="27"/>
      <c r="M89" s="28"/>
      <c r="N89" s="33"/>
      <c r="O89" s="30"/>
      <c r="P89" s="30"/>
      <c r="Q89" s="31"/>
      <c r="R89" s="30"/>
      <c r="S89" s="30"/>
      <c r="T89" s="30"/>
      <c r="U89" s="30"/>
    </row>
    <row r="90" spans="2:21" s="6" customFormat="1" ht="30" customHeight="1">
      <c r="B90" s="119"/>
      <c r="C90" s="18"/>
      <c r="D90" s="27"/>
      <c r="E90" s="27"/>
      <c r="F90" s="27"/>
      <c r="G90" s="27"/>
      <c r="H90" s="27"/>
      <c r="I90" s="27"/>
      <c r="J90" s="27"/>
      <c r="K90" s="27"/>
      <c r="L90" s="27"/>
      <c r="M90" s="28"/>
      <c r="N90" s="33"/>
      <c r="O90" s="30"/>
      <c r="P90" s="30"/>
      <c r="Q90" s="31"/>
      <c r="R90" s="30"/>
      <c r="S90" s="30"/>
      <c r="T90" s="30"/>
      <c r="U90" s="30"/>
    </row>
    <row r="91" spans="2:21" s="6" customFormat="1" ht="30" customHeight="1">
      <c r="B91" s="119"/>
      <c r="C91" s="18"/>
      <c r="D91" s="27"/>
      <c r="E91" s="27"/>
      <c r="F91" s="27"/>
      <c r="G91" s="27"/>
      <c r="H91" s="27"/>
      <c r="I91" s="27"/>
      <c r="J91" s="27"/>
      <c r="K91" s="27"/>
      <c r="L91" s="27"/>
      <c r="M91" s="28"/>
      <c r="N91" s="33"/>
      <c r="O91" s="30"/>
      <c r="P91" s="30"/>
      <c r="Q91" s="31"/>
      <c r="R91" s="30"/>
      <c r="S91" s="30"/>
      <c r="T91" s="30"/>
      <c r="U91" s="30"/>
    </row>
    <row r="92" spans="2:21" s="8" customFormat="1" ht="30" customHeight="1">
      <c r="B92" s="119"/>
      <c r="C92" s="18"/>
      <c r="D92" s="27"/>
      <c r="E92" s="27"/>
      <c r="F92" s="27"/>
      <c r="G92" s="27"/>
      <c r="H92" s="27"/>
      <c r="I92" s="27"/>
      <c r="J92" s="27"/>
      <c r="K92" s="27"/>
      <c r="L92" s="27"/>
      <c r="M92" s="28"/>
      <c r="N92" s="33"/>
      <c r="O92" s="30"/>
      <c r="P92" s="30"/>
      <c r="Q92" s="31"/>
      <c r="R92" s="39"/>
      <c r="S92" s="39"/>
      <c r="T92" s="39"/>
      <c r="U92" s="39"/>
    </row>
    <row r="93" spans="2:21" s="8" customFormat="1" ht="30" customHeight="1">
      <c r="B93" s="119"/>
      <c r="C93" s="18"/>
      <c r="D93" s="27"/>
      <c r="E93" s="27"/>
      <c r="F93" s="27"/>
      <c r="G93" s="27"/>
      <c r="H93" s="27"/>
      <c r="I93" s="27"/>
      <c r="J93" s="27"/>
      <c r="K93" s="27"/>
      <c r="L93" s="27"/>
      <c r="M93" s="28"/>
      <c r="N93" s="33"/>
      <c r="O93" s="30"/>
      <c r="P93" s="30"/>
      <c r="Q93" s="31"/>
      <c r="R93" s="39"/>
      <c r="S93" s="39"/>
      <c r="T93" s="39"/>
      <c r="U93" s="39"/>
    </row>
    <row r="94" spans="2:21" s="8" customFormat="1" ht="30" customHeight="1">
      <c r="B94" s="119"/>
      <c r="C94" s="34"/>
      <c r="D94" s="27"/>
      <c r="E94" s="27"/>
      <c r="F94" s="27"/>
      <c r="G94" s="27"/>
      <c r="H94" s="27"/>
      <c r="I94" s="27"/>
      <c r="J94" s="27"/>
      <c r="K94" s="27"/>
      <c r="L94" s="27"/>
      <c r="M94" s="36"/>
      <c r="N94" s="33"/>
      <c r="O94" s="30"/>
      <c r="P94" s="30"/>
      <c r="Q94" s="31"/>
      <c r="R94" s="39"/>
      <c r="S94" s="39"/>
      <c r="T94" s="39"/>
      <c r="U94" s="39"/>
    </row>
    <row r="95" spans="2:21" s="8" customFormat="1" ht="30" customHeight="1">
      <c r="B95" s="119"/>
      <c r="C95" s="34"/>
      <c r="D95" s="27"/>
      <c r="E95" s="27"/>
      <c r="F95" s="27"/>
      <c r="G95" s="27"/>
      <c r="H95" s="27"/>
      <c r="I95" s="27"/>
      <c r="J95" s="27"/>
      <c r="K95" s="27"/>
      <c r="L95" s="27"/>
      <c r="M95" s="36"/>
      <c r="N95" s="33"/>
      <c r="O95" s="30"/>
      <c r="P95" s="30"/>
      <c r="Q95" s="31"/>
      <c r="R95" s="39"/>
      <c r="S95" s="39"/>
      <c r="T95" s="39"/>
      <c r="U95" s="39"/>
    </row>
  </sheetData>
  <sheetProtection/>
  <mergeCells count="8">
    <mergeCell ref="B4:C4"/>
    <mergeCell ref="B2:B3"/>
    <mergeCell ref="C2:N2"/>
    <mergeCell ref="C3:N3"/>
    <mergeCell ref="B10:C10"/>
    <mergeCell ref="B8:B9"/>
    <mergeCell ref="C8:N8"/>
    <mergeCell ref="C9:N9"/>
  </mergeCells>
  <hyperlinks>
    <hyperlink ref="C2" location="Samf9" display="← Till sammanställningen"/>
    <hyperlink ref="C1" location="Översikt!A1" display="← Till Översikt"/>
    <hyperlink ref="C8:N8" location="Samf10" display="Tidsuppskattning"/>
  </hyperlinks>
  <printOptions/>
  <pageMargins left="0.25" right="0.25" top="0.75" bottom="0.75" header="0.3" footer="0.3"/>
  <pageSetup fitToHeight="0" fitToWidth="1"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sheetPr>
    <tabColor theme="4" tint="0.5999900102615356"/>
    <pageSetUpPr fitToPage="1"/>
  </sheetPr>
  <dimension ref="B1:U121"/>
  <sheetViews>
    <sheetView showGridLines="0" zoomScale="96" zoomScaleNormal="96" zoomScalePageLayoutView="0" workbookViewId="0" topLeftCell="A1">
      <pane ySplit="1" topLeftCell="A2" activePane="bottomLeft" state="frozen"/>
      <selection pane="topLeft" activeCell="K10" sqref="K10"/>
      <selection pane="bottomLeft" activeCell="I7" sqref="I7"/>
    </sheetView>
  </sheetViews>
  <sheetFormatPr defaultColWidth="9.00390625" defaultRowHeight="30" customHeight="1"/>
  <cols>
    <col min="1" max="1" width="2.625" style="2" customWidth="1"/>
    <col min="2" max="2" width="6.00390625" style="119" customWidth="1"/>
    <col min="3" max="3" width="47.625" style="31" customWidth="1"/>
    <col min="4" max="4" width="13.625" style="39" customWidth="1"/>
    <col min="5" max="5" width="10.625" style="30" customWidth="1"/>
    <col min="6" max="6" width="15.25390625" style="30" bestFit="1" customWidth="1"/>
    <col min="7" max="17" width="10.625" style="31" customWidth="1"/>
    <col min="18" max="21" width="9.00390625" style="31" customWidth="1"/>
    <col min="22" max="16384" width="9.00390625" style="2" customWidth="1"/>
  </cols>
  <sheetData>
    <row r="1" spans="2:21" ht="33.75" customHeight="1">
      <c r="B1" s="117"/>
      <c r="C1" s="125" t="s">
        <v>100</v>
      </c>
      <c r="D1" s="8"/>
      <c r="E1" s="6"/>
      <c r="F1" s="6"/>
      <c r="G1" s="2"/>
      <c r="H1" s="2"/>
      <c r="I1" s="2"/>
      <c r="J1" s="2"/>
      <c r="K1" s="2"/>
      <c r="L1" s="2"/>
      <c r="M1" s="2"/>
      <c r="N1" s="2"/>
      <c r="O1" s="2"/>
      <c r="P1" s="2"/>
      <c r="Q1" s="2"/>
      <c r="R1" s="2"/>
      <c r="S1" s="2"/>
      <c r="T1" s="2"/>
      <c r="U1" s="2"/>
    </row>
    <row r="2" spans="2:21" s="6" customFormat="1" ht="30" customHeight="1">
      <c r="B2" s="434" t="str">
        <f>Översikt!$B$13</f>
        <v>A 11</v>
      </c>
      <c r="C2" s="435" t="s">
        <v>52</v>
      </c>
      <c r="D2" s="435"/>
      <c r="E2" s="435"/>
      <c r="F2" s="435"/>
      <c r="G2" s="435"/>
      <c r="H2" s="435"/>
      <c r="I2" s="435"/>
      <c r="J2" s="435"/>
      <c r="K2" s="30"/>
      <c r="L2" s="30"/>
      <c r="M2" s="30"/>
      <c r="N2" s="32"/>
      <c r="O2" s="30"/>
      <c r="P2" s="30"/>
      <c r="Q2" s="31"/>
      <c r="R2" s="30"/>
      <c r="S2" s="30"/>
      <c r="T2" s="30"/>
      <c r="U2" s="30"/>
    </row>
    <row r="3" spans="2:21" s="6" customFormat="1" ht="30" customHeight="1">
      <c r="B3" s="434"/>
      <c r="C3" s="436" t="s">
        <v>247</v>
      </c>
      <c r="D3" s="436"/>
      <c r="E3" s="436"/>
      <c r="F3" s="436"/>
      <c r="G3" s="436"/>
      <c r="H3" s="436"/>
      <c r="I3" s="436"/>
      <c r="J3" s="436"/>
      <c r="K3" s="30"/>
      <c r="L3" s="30"/>
      <c r="M3" s="30"/>
      <c r="N3" s="32"/>
      <c r="O3" s="30"/>
      <c r="P3" s="30"/>
      <c r="Q3" s="31"/>
      <c r="R3" s="30"/>
      <c r="S3" s="30"/>
      <c r="T3" s="30"/>
      <c r="U3" s="30"/>
    </row>
    <row r="4" spans="2:21" s="6" customFormat="1" ht="34.5" customHeight="1">
      <c r="B4" s="419" t="s">
        <v>55</v>
      </c>
      <c r="C4" s="437"/>
      <c r="D4" s="424"/>
      <c r="E4" s="47" t="s">
        <v>3</v>
      </c>
      <c r="F4" s="47" t="s">
        <v>41</v>
      </c>
      <c r="G4" s="47" t="s">
        <v>40</v>
      </c>
      <c r="H4" s="47" t="s">
        <v>7</v>
      </c>
      <c r="I4" s="83" t="s">
        <v>23</v>
      </c>
      <c r="J4" s="84" t="s">
        <v>92</v>
      </c>
      <c r="K4" s="30"/>
      <c r="L4" s="30"/>
      <c r="M4" s="30"/>
      <c r="N4" s="32"/>
      <c r="O4" s="30"/>
      <c r="P4" s="30"/>
      <c r="Q4" s="31"/>
      <c r="R4" s="30"/>
      <c r="S4" s="30"/>
      <c r="T4" s="30"/>
      <c r="U4" s="30"/>
    </row>
    <row r="5" spans="2:21" s="6" customFormat="1" ht="39" customHeight="1">
      <c r="B5" s="118" t="str">
        <f>Översikt!$B$13&amp;"."&amp;ROW()-4</f>
        <v>A 11.1</v>
      </c>
      <c r="C5" s="438" t="s">
        <v>38</v>
      </c>
      <c r="D5" s="102" t="s">
        <v>39</v>
      </c>
      <c r="E5" s="204">
        <v>2</v>
      </c>
      <c r="F5" s="16">
        <v>6</v>
      </c>
      <c r="G5" s="16">
        <v>2</v>
      </c>
      <c r="H5" s="16">
        <v>1</v>
      </c>
      <c r="I5" s="50">
        <f>SUM(E5:H5)</f>
        <v>11</v>
      </c>
      <c r="J5" s="51">
        <f>I5*TimKost</f>
        <v>12287</v>
      </c>
      <c r="K5" s="30"/>
      <c r="L5" s="30"/>
      <c r="M5" s="30"/>
      <c r="N5" s="32"/>
      <c r="O5" s="30"/>
      <c r="P5" s="30"/>
      <c r="Q5" s="31"/>
      <c r="R5" s="30"/>
      <c r="S5" s="30"/>
      <c r="T5" s="30"/>
      <c r="U5" s="30"/>
    </row>
    <row r="6" spans="2:21" s="6" customFormat="1" ht="34.5" customHeight="1">
      <c r="B6" s="132" t="str">
        <f>Översikt!$B$13&amp;"."&amp;ROW()-4</f>
        <v>A 11.2</v>
      </c>
      <c r="C6" s="395"/>
      <c r="D6" s="336" t="s">
        <v>11</v>
      </c>
      <c r="E6" s="329">
        <v>2</v>
      </c>
      <c r="F6" s="330">
        <v>10</v>
      </c>
      <c r="G6" s="331">
        <v>2</v>
      </c>
      <c r="H6" s="331">
        <v>1</v>
      </c>
      <c r="I6" s="134">
        <f>SUM(E6:H6)</f>
        <v>15</v>
      </c>
      <c r="J6" s="51">
        <f>I6*TimKost</f>
        <v>16755</v>
      </c>
      <c r="K6" s="30"/>
      <c r="L6" s="30"/>
      <c r="M6" s="30"/>
      <c r="N6" s="32"/>
      <c r="O6" s="30"/>
      <c r="P6" s="30"/>
      <c r="Q6" s="31"/>
      <c r="R6" s="30"/>
      <c r="S6" s="30"/>
      <c r="T6" s="30"/>
      <c r="U6" s="30"/>
    </row>
    <row r="7" spans="2:21" s="6" customFormat="1" ht="34.5" customHeight="1">
      <c r="B7" s="332" t="s">
        <v>245</v>
      </c>
      <c r="C7" s="234" t="s">
        <v>246</v>
      </c>
      <c r="D7" s="335"/>
      <c r="E7" s="334">
        <v>2</v>
      </c>
      <c r="F7" s="306">
        <v>6</v>
      </c>
      <c r="G7" s="306">
        <v>1</v>
      </c>
      <c r="H7" s="306">
        <v>1</v>
      </c>
      <c r="I7" s="333">
        <f>SUM(E7:H7)</f>
        <v>10</v>
      </c>
      <c r="J7" s="328">
        <f>I7*TimKost</f>
        <v>11170</v>
      </c>
      <c r="K7" s="30"/>
      <c r="L7" s="30"/>
      <c r="M7" s="30"/>
      <c r="N7" s="32"/>
      <c r="O7" s="30"/>
      <c r="P7" s="30"/>
      <c r="Q7" s="31"/>
      <c r="R7" s="30"/>
      <c r="S7" s="30"/>
      <c r="T7" s="30"/>
      <c r="U7" s="30"/>
    </row>
    <row r="8" spans="2:4" ht="24" customHeight="1">
      <c r="B8" s="434" t="str">
        <f>Översikt!$B$14</f>
        <v>A 12</v>
      </c>
      <c r="C8" s="435" t="s">
        <v>52</v>
      </c>
      <c r="D8" s="439"/>
    </row>
    <row r="9" spans="2:4" ht="24" customHeight="1">
      <c r="B9" s="434"/>
      <c r="C9" s="436" t="s">
        <v>36</v>
      </c>
      <c r="D9" s="436"/>
    </row>
    <row r="10" spans="2:6" s="3" customFormat="1" ht="36" customHeight="1">
      <c r="B10" s="419" t="s">
        <v>55</v>
      </c>
      <c r="C10" s="420"/>
      <c r="D10" s="49" t="s">
        <v>92</v>
      </c>
      <c r="E10" s="6"/>
      <c r="F10" s="6"/>
    </row>
    <row r="11" spans="2:21" s="4" customFormat="1" ht="24" customHeight="1">
      <c r="B11" s="118" t="str">
        <f>Översikt!$B$14&amp;"."&amp;ROW()-10</f>
        <v>A 12.1</v>
      </c>
      <c r="C11" s="107" t="s">
        <v>36</v>
      </c>
      <c r="D11" s="181" t="s">
        <v>30</v>
      </c>
      <c r="E11" s="17"/>
      <c r="F11" s="17"/>
      <c r="G11" s="18"/>
      <c r="H11" s="18"/>
      <c r="I11" s="18"/>
      <c r="J11" s="18"/>
      <c r="K11" s="18"/>
      <c r="L11" s="18"/>
      <c r="M11" s="18"/>
      <c r="N11" s="18"/>
      <c r="O11" s="18"/>
      <c r="P11" s="18"/>
      <c r="Q11" s="18"/>
      <c r="R11" s="18"/>
      <c r="S11" s="18"/>
      <c r="T11" s="18"/>
      <c r="U11" s="18"/>
    </row>
    <row r="12" spans="2:21" s="9" customFormat="1" ht="24" customHeight="1">
      <c r="B12" s="120"/>
      <c r="C12" s="21"/>
      <c r="D12" s="40"/>
      <c r="E12" s="25"/>
      <c r="F12" s="25"/>
      <c r="G12" s="26"/>
      <c r="H12" s="26"/>
      <c r="I12" s="26"/>
      <c r="J12" s="26"/>
      <c r="K12" s="26"/>
      <c r="L12" s="26"/>
      <c r="M12" s="26"/>
      <c r="N12" s="26"/>
      <c r="O12" s="26"/>
      <c r="P12" s="26"/>
      <c r="Q12" s="26"/>
      <c r="R12" s="26"/>
      <c r="S12" s="26"/>
      <c r="T12" s="26"/>
      <c r="U12" s="26"/>
    </row>
    <row r="13" spans="2:4" ht="24" customHeight="1">
      <c r="B13" s="434" t="str">
        <f>Översikt!$B$15</f>
        <v>A 13</v>
      </c>
      <c r="C13" s="435" t="s">
        <v>52</v>
      </c>
      <c r="D13" s="435"/>
    </row>
    <row r="14" spans="2:4" ht="30" customHeight="1">
      <c r="B14" s="434"/>
      <c r="C14" s="436" t="s">
        <v>37</v>
      </c>
      <c r="D14" s="436"/>
    </row>
    <row r="15" spans="2:4" ht="23.25" customHeight="1">
      <c r="B15" s="419" t="s">
        <v>55</v>
      </c>
      <c r="C15" s="420"/>
      <c r="D15" s="49" t="s">
        <v>92</v>
      </c>
    </row>
    <row r="16" spans="2:21" s="6" customFormat="1" ht="30" customHeight="1">
      <c r="B16" s="118" t="str">
        <f>Översikt!$B$15&amp;"."&amp;ROW()-15</f>
        <v>A 13.1</v>
      </c>
      <c r="C16" s="107" t="s">
        <v>37</v>
      </c>
      <c r="D16" s="37" t="s">
        <v>30</v>
      </c>
      <c r="E16" s="30"/>
      <c r="F16" s="30"/>
      <c r="G16" s="31"/>
      <c r="H16" s="30"/>
      <c r="I16" s="30"/>
      <c r="J16" s="30"/>
      <c r="K16" s="30"/>
      <c r="L16" s="30"/>
      <c r="M16" s="30"/>
      <c r="N16" s="30"/>
      <c r="O16" s="30"/>
      <c r="P16" s="30"/>
      <c r="Q16" s="30"/>
      <c r="R16" s="30"/>
      <c r="S16" s="30"/>
      <c r="T16" s="30"/>
      <c r="U16" s="30"/>
    </row>
    <row r="17" spans="2:21" s="6" customFormat="1" ht="30" customHeight="1">
      <c r="B17" s="119"/>
      <c r="C17" s="18"/>
      <c r="D17" s="27"/>
      <c r="E17" s="28"/>
      <c r="F17" s="29"/>
      <c r="G17" s="31"/>
      <c r="H17" s="30"/>
      <c r="I17" s="30"/>
      <c r="J17" s="30"/>
      <c r="K17" s="30"/>
      <c r="L17" s="30"/>
      <c r="M17" s="30"/>
      <c r="N17" s="30"/>
      <c r="O17" s="30"/>
      <c r="P17" s="30"/>
      <c r="Q17" s="30"/>
      <c r="R17" s="30"/>
      <c r="S17" s="30"/>
      <c r="T17" s="30"/>
      <c r="U17" s="30"/>
    </row>
    <row r="18" spans="2:21" s="6" customFormat="1" ht="30" customHeight="1">
      <c r="B18" s="119"/>
      <c r="C18" s="31"/>
      <c r="D18" s="30"/>
      <c r="E18" s="30"/>
      <c r="F18" s="30"/>
      <c r="G18" s="31"/>
      <c r="H18" s="30"/>
      <c r="I18" s="30"/>
      <c r="J18" s="30"/>
      <c r="K18" s="30"/>
      <c r="L18" s="30"/>
      <c r="M18" s="30"/>
      <c r="N18" s="30"/>
      <c r="O18" s="30"/>
      <c r="P18" s="30"/>
      <c r="Q18" s="30"/>
      <c r="R18" s="30"/>
      <c r="S18" s="30"/>
      <c r="T18" s="30"/>
      <c r="U18" s="30"/>
    </row>
    <row r="19" spans="2:21" s="6" customFormat="1" ht="30" customHeight="1">
      <c r="B19" s="119"/>
      <c r="C19" s="31"/>
      <c r="D19" s="30"/>
      <c r="E19" s="30"/>
      <c r="F19" s="30"/>
      <c r="G19" s="31"/>
      <c r="H19" s="30"/>
      <c r="I19" s="30"/>
      <c r="J19" s="30"/>
      <c r="K19" s="30"/>
      <c r="L19" s="30"/>
      <c r="M19" s="30"/>
      <c r="N19" s="30"/>
      <c r="O19" s="30"/>
      <c r="P19" s="30"/>
      <c r="Q19" s="30"/>
      <c r="R19" s="30"/>
      <c r="S19" s="30"/>
      <c r="T19" s="30"/>
      <c r="U19" s="30"/>
    </row>
    <row r="20" spans="2:21" s="6" customFormat="1" ht="30" customHeight="1">
      <c r="B20" s="119"/>
      <c r="C20" s="31"/>
      <c r="D20" s="30"/>
      <c r="E20" s="30"/>
      <c r="F20" s="30"/>
      <c r="G20" s="31"/>
      <c r="H20" s="30"/>
      <c r="I20" s="30"/>
      <c r="J20" s="30"/>
      <c r="K20" s="30"/>
      <c r="L20" s="30"/>
      <c r="M20" s="30"/>
      <c r="N20" s="30"/>
      <c r="O20" s="30"/>
      <c r="P20" s="30"/>
      <c r="Q20" s="30"/>
      <c r="R20" s="30"/>
      <c r="S20" s="30"/>
      <c r="T20" s="30"/>
      <c r="U20" s="30"/>
    </row>
    <row r="21" spans="2:21" s="6" customFormat="1" ht="30" customHeight="1">
      <c r="B21" s="119"/>
      <c r="C21" s="31"/>
      <c r="D21" s="30"/>
      <c r="E21" s="30"/>
      <c r="F21" s="30"/>
      <c r="G21" s="31"/>
      <c r="H21" s="30"/>
      <c r="I21" s="30"/>
      <c r="J21" s="30"/>
      <c r="K21" s="30"/>
      <c r="L21" s="30"/>
      <c r="M21" s="30"/>
      <c r="N21" s="30"/>
      <c r="O21" s="30"/>
      <c r="P21" s="30"/>
      <c r="Q21" s="30"/>
      <c r="R21" s="30"/>
      <c r="S21" s="30"/>
      <c r="T21" s="30"/>
      <c r="U21" s="30"/>
    </row>
    <row r="22" spans="2:21" s="6" customFormat="1" ht="30" customHeight="1">
      <c r="B22" s="119"/>
      <c r="C22" s="31"/>
      <c r="D22" s="30"/>
      <c r="E22" s="30"/>
      <c r="F22" s="30"/>
      <c r="G22" s="31"/>
      <c r="H22" s="30"/>
      <c r="I22" s="30"/>
      <c r="J22" s="30"/>
      <c r="K22" s="30"/>
      <c r="L22" s="30"/>
      <c r="M22" s="30"/>
      <c r="N22" s="30"/>
      <c r="O22" s="30"/>
      <c r="P22" s="30"/>
      <c r="Q22" s="30"/>
      <c r="R22" s="30"/>
      <c r="S22" s="30"/>
      <c r="T22" s="30"/>
      <c r="U22" s="30"/>
    </row>
    <row r="23" spans="2:21" s="6" customFormat="1" ht="30" customHeight="1">
      <c r="B23" s="119"/>
      <c r="C23" s="31"/>
      <c r="D23" s="30"/>
      <c r="E23" s="30"/>
      <c r="F23" s="30"/>
      <c r="G23" s="31"/>
      <c r="H23" s="30"/>
      <c r="I23" s="30"/>
      <c r="J23" s="30"/>
      <c r="K23" s="30"/>
      <c r="L23" s="30"/>
      <c r="M23" s="30"/>
      <c r="N23" s="30"/>
      <c r="O23" s="30"/>
      <c r="P23" s="30"/>
      <c r="Q23" s="30"/>
      <c r="R23" s="30"/>
      <c r="S23" s="30"/>
      <c r="T23" s="30"/>
      <c r="U23" s="30"/>
    </row>
    <row r="24" spans="2:21" s="6" customFormat="1" ht="30" customHeight="1">
      <c r="B24" s="119"/>
      <c r="C24" s="31"/>
      <c r="D24" s="30"/>
      <c r="E24" s="30"/>
      <c r="F24" s="30"/>
      <c r="G24" s="31"/>
      <c r="H24" s="30"/>
      <c r="I24" s="30"/>
      <c r="J24" s="30"/>
      <c r="K24" s="30"/>
      <c r="L24" s="30"/>
      <c r="M24" s="30"/>
      <c r="N24" s="30"/>
      <c r="O24" s="30"/>
      <c r="P24" s="30"/>
      <c r="Q24" s="30"/>
      <c r="R24" s="30"/>
      <c r="S24" s="30"/>
      <c r="T24" s="30"/>
      <c r="U24" s="30"/>
    </row>
    <row r="25" spans="2:21" s="6" customFormat="1" ht="30" customHeight="1">
      <c r="B25" s="119"/>
      <c r="C25" s="31"/>
      <c r="D25" s="30"/>
      <c r="E25" s="30"/>
      <c r="F25" s="30"/>
      <c r="G25" s="31"/>
      <c r="H25" s="30"/>
      <c r="I25" s="30"/>
      <c r="J25" s="30"/>
      <c r="K25" s="30"/>
      <c r="L25" s="30"/>
      <c r="M25" s="30"/>
      <c r="N25" s="30"/>
      <c r="O25" s="30"/>
      <c r="P25" s="30"/>
      <c r="Q25" s="30"/>
      <c r="R25" s="30"/>
      <c r="S25" s="30"/>
      <c r="T25" s="30"/>
      <c r="U25" s="30"/>
    </row>
    <row r="26" spans="2:21" s="6" customFormat="1" ht="30" customHeight="1">
      <c r="B26" s="119"/>
      <c r="C26" s="31"/>
      <c r="D26" s="30"/>
      <c r="E26" s="30"/>
      <c r="F26" s="30"/>
      <c r="G26" s="31"/>
      <c r="H26" s="30"/>
      <c r="I26" s="30"/>
      <c r="J26" s="30"/>
      <c r="K26" s="30"/>
      <c r="L26" s="30"/>
      <c r="M26" s="30"/>
      <c r="N26" s="30"/>
      <c r="O26" s="30"/>
      <c r="P26" s="30"/>
      <c r="Q26" s="30"/>
      <c r="R26" s="30"/>
      <c r="S26" s="30"/>
      <c r="T26" s="30"/>
      <c r="U26" s="30"/>
    </row>
    <row r="27" spans="2:21" s="6" customFormat="1" ht="30" customHeight="1">
      <c r="B27" s="119"/>
      <c r="C27" s="31"/>
      <c r="D27" s="30"/>
      <c r="E27" s="30"/>
      <c r="F27" s="30"/>
      <c r="G27" s="31"/>
      <c r="H27" s="30"/>
      <c r="I27" s="30"/>
      <c r="J27" s="30"/>
      <c r="K27" s="30"/>
      <c r="L27" s="30"/>
      <c r="M27" s="30"/>
      <c r="N27" s="30"/>
      <c r="O27" s="30"/>
      <c r="P27" s="30"/>
      <c r="Q27" s="30"/>
      <c r="R27" s="30"/>
      <c r="S27" s="30"/>
      <c r="T27" s="30"/>
      <c r="U27" s="30"/>
    </row>
    <row r="28" spans="2:21" s="6" customFormat="1" ht="30" customHeight="1">
      <c r="B28" s="119"/>
      <c r="C28" s="31"/>
      <c r="D28" s="30"/>
      <c r="E28" s="30"/>
      <c r="F28" s="30"/>
      <c r="G28" s="31"/>
      <c r="H28" s="30"/>
      <c r="I28" s="30"/>
      <c r="J28" s="30"/>
      <c r="K28" s="30"/>
      <c r="L28" s="30"/>
      <c r="M28" s="30"/>
      <c r="N28" s="30"/>
      <c r="O28" s="30"/>
      <c r="P28" s="30"/>
      <c r="Q28" s="30"/>
      <c r="R28" s="30"/>
      <c r="S28" s="30"/>
      <c r="T28" s="30"/>
      <c r="U28" s="30"/>
    </row>
    <row r="29" spans="2:21" s="6" customFormat="1" ht="30" customHeight="1">
      <c r="B29" s="119"/>
      <c r="C29" s="31"/>
      <c r="D29" s="30"/>
      <c r="E29" s="30"/>
      <c r="F29" s="30"/>
      <c r="G29" s="31"/>
      <c r="H29" s="30"/>
      <c r="I29" s="30"/>
      <c r="J29" s="30"/>
      <c r="K29" s="30"/>
      <c r="L29" s="30"/>
      <c r="M29" s="30"/>
      <c r="N29" s="30"/>
      <c r="O29" s="30"/>
      <c r="P29" s="30"/>
      <c r="Q29" s="30"/>
      <c r="R29" s="30"/>
      <c r="S29" s="30"/>
      <c r="T29" s="30"/>
      <c r="U29" s="30"/>
    </row>
    <row r="30" spans="2:21" s="6" customFormat="1" ht="30" customHeight="1">
      <c r="B30" s="119"/>
      <c r="C30" s="31"/>
      <c r="D30" s="30"/>
      <c r="E30" s="30"/>
      <c r="F30" s="30"/>
      <c r="G30" s="31"/>
      <c r="H30" s="30"/>
      <c r="I30" s="30"/>
      <c r="J30" s="30"/>
      <c r="K30" s="30"/>
      <c r="L30" s="30"/>
      <c r="M30" s="30"/>
      <c r="N30" s="30"/>
      <c r="O30" s="30"/>
      <c r="P30" s="30"/>
      <c r="Q30" s="30"/>
      <c r="R30" s="30"/>
      <c r="S30" s="30"/>
      <c r="T30" s="30"/>
      <c r="U30" s="30"/>
    </row>
    <row r="31" spans="2:21" s="6" customFormat="1" ht="30" customHeight="1">
      <c r="B31" s="119"/>
      <c r="C31" s="31"/>
      <c r="D31" s="30"/>
      <c r="E31" s="30"/>
      <c r="F31" s="30"/>
      <c r="G31" s="31"/>
      <c r="H31" s="30"/>
      <c r="I31" s="30"/>
      <c r="J31" s="30"/>
      <c r="K31" s="30"/>
      <c r="L31" s="30"/>
      <c r="M31" s="30"/>
      <c r="N31" s="30"/>
      <c r="O31" s="30"/>
      <c r="P31" s="30"/>
      <c r="Q31" s="30"/>
      <c r="R31" s="30"/>
      <c r="S31" s="30"/>
      <c r="T31" s="30"/>
      <c r="U31" s="30"/>
    </row>
    <row r="32" spans="2:21" s="6" customFormat="1" ht="30" customHeight="1">
      <c r="B32" s="119"/>
      <c r="C32" s="31"/>
      <c r="D32" s="30"/>
      <c r="E32" s="30"/>
      <c r="F32" s="30"/>
      <c r="G32" s="31"/>
      <c r="H32" s="30"/>
      <c r="I32" s="30"/>
      <c r="J32" s="30"/>
      <c r="K32" s="30"/>
      <c r="L32" s="30"/>
      <c r="M32" s="30"/>
      <c r="N32" s="30"/>
      <c r="O32" s="30"/>
      <c r="P32" s="30"/>
      <c r="Q32" s="30"/>
      <c r="R32" s="30"/>
      <c r="S32" s="30"/>
      <c r="T32" s="30"/>
      <c r="U32" s="30"/>
    </row>
    <row r="33" spans="2:21" s="6" customFormat="1" ht="30" customHeight="1">
      <c r="B33" s="119"/>
      <c r="C33" s="31"/>
      <c r="D33" s="30"/>
      <c r="E33" s="30"/>
      <c r="F33" s="30"/>
      <c r="G33" s="31"/>
      <c r="H33" s="30"/>
      <c r="I33" s="30"/>
      <c r="J33" s="30"/>
      <c r="K33" s="30"/>
      <c r="L33" s="30"/>
      <c r="M33" s="30"/>
      <c r="N33" s="30"/>
      <c r="O33" s="30"/>
      <c r="P33" s="30"/>
      <c r="Q33" s="30"/>
      <c r="R33" s="30"/>
      <c r="S33" s="30"/>
      <c r="T33" s="30"/>
      <c r="U33" s="30"/>
    </row>
    <row r="34" spans="2:21" s="6" customFormat="1" ht="30" customHeight="1">
      <c r="B34" s="119"/>
      <c r="C34" s="31"/>
      <c r="D34" s="30"/>
      <c r="E34" s="30"/>
      <c r="F34" s="30"/>
      <c r="G34" s="31"/>
      <c r="H34" s="30"/>
      <c r="I34" s="30"/>
      <c r="J34" s="30"/>
      <c r="K34" s="30"/>
      <c r="L34" s="30"/>
      <c r="M34" s="30"/>
      <c r="N34" s="30"/>
      <c r="O34" s="30"/>
      <c r="P34" s="30"/>
      <c r="Q34" s="30"/>
      <c r="R34" s="30"/>
      <c r="S34" s="30"/>
      <c r="T34" s="30"/>
      <c r="U34" s="30"/>
    </row>
    <row r="35" spans="2:21" s="6" customFormat="1" ht="30" customHeight="1">
      <c r="B35" s="119"/>
      <c r="C35" s="31"/>
      <c r="D35" s="30"/>
      <c r="E35" s="30"/>
      <c r="F35" s="30"/>
      <c r="G35" s="31"/>
      <c r="H35" s="30"/>
      <c r="I35" s="30"/>
      <c r="J35" s="30"/>
      <c r="K35" s="30"/>
      <c r="L35" s="30"/>
      <c r="M35" s="30"/>
      <c r="N35" s="30"/>
      <c r="O35" s="30"/>
      <c r="P35" s="30"/>
      <c r="Q35" s="30"/>
      <c r="R35" s="30"/>
      <c r="S35" s="30"/>
      <c r="T35" s="30"/>
      <c r="U35" s="30"/>
    </row>
    <row r="36" spans="2:21" s="6" customFormat="1" ht="30" customHeight="1">
      <c r="B36" s="119"/>
      <c r="C36" s="31"/>
      <c r="D36" s="30"/>
      <c r="E36" s="30"/>
      <c r="F36" s="30"/>
      <c r="G36" s="31"/>
      <c r="H36" s="30"/>
      <c r="I36" s="30"/>
      <c r="J36" s="30"/>
      <c r="K36" s="30"/>
      <c r="L36" s="30"/>
      <c r="M36" s="30"/>
      <c r="N36" s="30"/>
      <c r="O36" s="30"/>
      <c r="P36" s="30"/>
      <c r="Q36" s="30"/>
      <c r="R36" s="30"/>
      <c r="S36" s="30"/>
      <c r="T36" s="30"/>
      <c r="U36" s="30"/>
    </row>
    <row r="37" spans="2:21" s="6" customFormat="1" ht="30" customHeight="1">
      <c r="B37" s="119"/>
      <c r="C37" s="31"/>
      <c r="D37" s="30"/>
      <c r="E37" s="30"/>
      <c r="F37" s="30"/>
      <c r="G37" s="31"/>
      <c r="H37" s="30"/>
      <c r="I37" s="30"/>
      <c r="J37" s="30"/>
      <c r="K37" s="30"/>
      <c r="L37" s="30"/>
      <c r="M37" s="30"/>
      <c r="N37" s="30"/>
      <c r="O37" s="30"/>
      <c r="P37" s="30"/>
      <c r="Q37" s="30"/>
      <c r="R37" s="30"/>
      <c r="S37" s="30"/>
      <c r="T37" s="30"/>
      <c r="U37" s="30"/>
    </row>
    <row r="38" spans="2:21" s="6" customFormat="1" ht="30" customHeight="1">
      <c r="B38" s="119"/>
      <c r="C38" s="31"/>
      <c r="D38" s="30"/>
      <c r="E38" s="30"/>
      <c r="F38" s="30"/>
      <c r="G38" s="31"/>
      <c r="H38" s="30"/>
      <c r="I38" s="30"/>
      <c r="J38" s="30"/>
      <c r="K38" s="30"/>
      <c r="L38" s="30"/>
      <c r="M38" s="30"/>
      <c r="N38" s="30"/>
      <c r="O38" s="30"/>
      <c r="P38" s="30"/>
      <c r="Q38" s="30"/>
      <c r="R38" s="30"/>
      <c r="S38" s="30"/>
      <c r="T38" s="30"/>
      <c r="U38" s="30"/>
    </row>
    <row r="39" spans="2:21" s="6" customFormat="1" ht="30" customHeight="1">
      <c r="B39" s="119"/>
      <c r="C39" s="31"/>
      <c r="D39" s="30"/>
      <c r="E39" s="30"/>
      <c r="F39" s="30"/>
      <c r="G39" s="31"/>
      <c r="H39" s="30"/>
      <c r="I39" s="30"/>
      <c r="J39" s="30"/>
      <c r="K39" s="30"/>
      <c r="L39" s="30"/>
      <c r="M39" s="30"/>
      <c r="N39" s="30"/>
      <c r="O39" s="30"/>
      <c r="P39" s="30"/>
      <c r="Q39" s="30"/>
      <c r="R39" s="30"/>
      <c r="S39" s="30"/>
      <c r="T39" s="30"/>
      <c r="U39" s="30"/>
    </row>
    <row r="40" spans="2:21" s="6" customFormat="1" ht="30" customHeight="1">
      <c r="B40" s="119"/>
      <c r="C40" s="31"/>
      <c r="D40" s="30"/>
      <c r="E40" s="30"/>
      <c r="F40" s="30"/>
      <c r="G40" s="31"/>
      <c r="H40" s="30"/>
      <c r="I40" s="30"/>
      <c r="J40" s="30"/>
      <c r="K40" s="30"/>
      <c r="L40" s="30"/>
      <c r="M40" s="30"/>
      <c r="N40" s="30"/>
      <c r="O40" s="30"/>
      <c r="P40" s="30"/>
      <c r="Q40" s="30"/>
      <c r="R40" s="30"/>
      <c r="S40" s="30"/>
      <c r="T40" s="30"/>
      <c r="U40" s="30"/>
    </row>
    <row r="41" spans="2:21" s="6" customFormat="1" ht="30" customHeight="1">
      <c r="B41" s="119"/>
      <c r="C41" s="31"/>
      <c r="D41" s="30"/>
      <c r="E41" s="30"/>
      <c r="F41" s="30"/>
      <c r="G41" s="31"/>
      <c r="H41" s="30"/>
      <c r="I41" s="30"/>
      <c r="J41" s="30"/>
      <c r="K41" s="30"/>
      <c r="L41" s="30"/>
      <c r="M41" s="30"/>
      <c r="N41" s="30"/>
      <c r="O41" s="30"/>
      <c r="P41" s="30"/>
      <c r="Q41" s="30"/>
      <c r="R41" s="30"/>
      <c r="S41" s="30"/>
      <c r="T41" s="30"/>
      <c r="U41" s="30"/>
    </row>
    <row r="42" spans="2:21" s="6" customFormat="1" ht="30" customHeight="1">
      <c r="B42" s="119"/>
      <c r="C42" s="31"/>
      <c r="D42" s="30"/>
      <c r="E42" s="30"/>
      <c r="F42" s="30"/>
      <c r="G42" s="31"/>
      <c r="H42" s="30"/>
      <c r="I42" s="30"/>
      <c r="J42" s="30"/>
      <c r="K42" s="30"/>
      <c r="L42" s="30"/>
      <c r="M42" s="30"/>
      <c r="N42" s="30"/>
      <c r="O42" s="30"/>
      <c r="P42" s="30"/>
      <c r="Q42" s="30"/>
      <c r="R42" s="30"/>
      <c r="S42" s="30"/>
      <c r="T42" s="30"/>
      <c r="U42" s="30"/>
    </row>
    <row r="43" spans="2:21" s="6" customFormat="1" ht="30" customHeight="1">
      <c r="B43" s="119"/>
      <c r="C43" s="31"/>
      <c r="D43" s="30"/>
      <c r="E43" s="30"/>
      <c r="F43" s="30"/>
      <c r="G43" s="31"/>
      <c r="H43" s="30"/>
      <c r="I43" s="30"/>
      <c r="J43" s="30"/>
      <c r="K43" s="30"/>
      <c r="L43" s="30"/>
      <c r="M43" s="30"/>
      <c r="N43" s="30"/>
      <c r="O43" s="30"/>
      <c r="P43" s="30"/>
      <c r="Q43" s="30"/>
      <c r="R43" s="30"/>
      <c r="S43" s="30"/>
      <c r="T43" s="30"/>
      <c r="U43" s="30"/>
    </row>
    <row r="44" spans="2:21" s="6" customFormat="1" ht="30" customHeight="1">
      <c r="B44" s="119"/>
      <c r="C44" s="31"/>
      <c r="D44" s="30"/>
      <c r="E44" s="30"/>
      <c r="F44" s="30"/>
      <c r="G44" s="31"/>
      <c r="H44" s="30"/>
      <c r="I44" s="30"/>
      <c r="J44" s="30"/>
      <c r="K44" s="30"/>
      <c r="L44" s="30"/>
      <c r="M44" s="30"/>
      <c r="N44" s="30"/>
      <c r="O44" s="30"/>
      <c r="P44" s="30"/>
      <c r="Q44" s="30"/>
      <c r="R44" s="30"/>
      <c r="S44" s="30"/>
      <c r="T44" s="30"/>
      <c r="U44" s="30"/>
    </row>
    <row r="45" spans="2:21" s="6" customFormat="1" ht="30" customHeight="1">
      <c r="B45" s="119"/>
      <c r="C45" s="31"/>
      <c r="D45" s="30"/>
      <c r="E45" s="30"/>
      <c r="F45" s="30"/>
      <c r="G45" s="31"/>
      <c r="H45" s="30"/>
      <c r="I45" s="30"/>
      <c r="J45" s="30"/>
      <c r="K45" s="30"/>
      <c r="L45" s="30"/>
      <c r="M45" s="30"/>
      <c r="N45" s="30"/>
      <c r="O45" s="30"/>
      <c r="P45" s="30"/>
      <c r="Q45" s="30"/>
      <c r="R45" s="30"/>
      <c r="S45" s="30"/>
      <c r="T45" s="30"/>
      <c r="U45" s="30"/>
    </row>
    <row r="46" spans="2:21" s="6" customFormat="1" ht="30" customHeight="1">
      <c r="B46" s="119"/>
      <c r="C46" s="31"/>
      <c r="D46" s="30"/>
      <c r="E46" s="30"/>
      <c r="F46" s="30"/>
      <c r="G46" s="31"/>
      <c r="H46" s="30"/>
      <c r="I46" s="30"/>
      <c r="J46" s="30"/>
      <c r="K46" s="30"/>
      <c r="L46" s="30"/>
      <c r="M46" s="30"/>
      <c r="N46" s="30"/>
      <c r="O46" s="30"/>
      <c r="P46" s="30"/>
      <c r="Q46" s="30"/>
      <c r="R46" s="30"/>
      <c r="S46" s="30"/>
      <c r="T46" s="30"/>
      <c r="U46" s="30"/>
    </row>
    <row r="47" spans="2:21" s="6" customFormat="1" ht="30" customHeight="1">
      <c r="B47" s="119"/>
      <c r="C47" s="31"/>
      <c r="D47" s="30"/>
      <c r="E47" s="30"/>
      <c r="F47" s="30"/>
      <c r="G47" s="31"/>
      <c r="H47" s="30"/>
      <c r="I47" s="30"/>
      <c r="J47" s="30"/>
      <c r="K47" s="30"/>
      <c r="L47" s="30"/>
      <c r="M47" s="30"/>
      <c r="N47" s="30"/>
      <c r="O47" s="30"/>
      <c r="P47" s="30"/>
      <c r="Q47" s="30"/>
      <c r="R47" s="30"/>
      <c r="S47" s="30"/>
      <c r="T47" s="30"/>
      <c r="U47" s="30"/>
    </row>
    <row r="48" spans="2:21" s="6" customFormat="1" ht="30" customHeight="1">
      <c r="B48" s="119"/>
      <c r="C48" s="31"/>
      <c r="D48" s="30"/>
      <c r="E48" s="30"/>
      <c r="F48" s="30"/>
      <c r="G48" s="31"/>
      <c r="H48" s="30"/>
      <c r="I48" s="30"/>
      <c r="J48" s="30"/>
      <c r="K48" s="30"/>
      <c r="L48" s="30"/>
      <c r="M48" s="30"/>
      <c r="N48" s="30"/>
      <c r="O48" s="30"/>
      <c r="P48" s="30"/>
      <c r="Q48" s="30"/>
      <c r="R48" s="30"/>
      <c r="S48" s="30"/>
      <c r="T48" s="30"/>
      <c r="U48" s="30"/>
    </row>
    <row r="49" spans="2:21" s="6" customFormat="1" ht="30" customHeight="1">
      <c r="B49" s="119"/>
      <c r="C49" s="31"/>
      <c r="D49" s="30"/>
      <c r="E49" s="30"/>
      <c r="F49" s="30"/>
      <c r="G49" s="31"/>
      <c r="H49" s="30"/>
      <c r="I49" s="30"/>
      <c r="J49" s="30"/>
      <c r="K49" s="30"/>
      <c r="L49" s="30"/>
      <c r="M49" s="30"/>
      <c r="N49" s="30"/>
      <c r="O49" s="30"/>
      <c r="P49" s="30"/>
      <c r="Q49" s="30"/>
      <c r="R49" s="30"/>
      <c r="S49" s="30"/>
      <c r="T49" s="30"/>
      <c r="U49" s="30"/>
    </row>
    <row r="50" spans="2:21" s="6" customFormat="1" ht="30" customHeight="1">
      <c r="B50" s="119"/>
      <c r="C50" s="31"/>
      <c r="D50" s="30"/>
      <c r="E50" s="30"/>
      <c r="F50" s="30"/>
      <c r="G50" s="31"/>
      <c r="H50" s="30"/>
      <c r="I50" s="30"/>
      <c r="J50" s="30"/>
      <c r="K50" s="30"/>
      <c r="L50" s="30"/>
      <c r="M50" s="30"/>
      <c r="N50" s="30"/>
      <c r="O50" s="30"/>
      <c r="P50" s="30"/>
      <c r="Q50" s="30"/>
      <c r="R50" s="30"/>
      <c r="S50" s="30"/>
      <c r="T50" s="30"/>
      <c r="U50" s="30"/>
    </row>
    <row r="51" spans="2:21" s="6" customFormat="1" ht="30" customHeight="1">
      <c r="B51" s="119"/>
      <c r="C51" s="31"/>
      <c r="D51" s="30"/>
      <c r="E51" s="30"/>
      <c r="F51" s="30"/>
      <c r="G51" s="31"/>
      <c r="H51" s="30"/>
      <c r="I51" s="30"/>
      <c r="J51" s="30"/>
      <c r="K51" s="30"/>
      <c r="L51" s="30"/>
      <c r="M51" s="30"/>
      <c r="N51" s="30"/>
      <c r="O51" s="30"/>
      <c r="P51" s="30"/>
      <c r="Q51" s="30"/>
      <c r="R51" s="30"/>
      <c r="S51" s="30"/>
      <c r="T51" s="30"/>
      <c r="U51" s="30"/>
    </row>
    <row r="52" spans="2:21" s="6" customFormat="1" ht="30" customHeight="1">
      <c r="B52" s="119"/>
      <c r="C52" s="31"/>
      <c r="D52" s="30"/>
      <c r="E52" s="30"/>
      <c r="F52" s="30"/>
      <c r="G52" s="31"/>
      <c r="H52" s="30"/>
      <c r="I52" s="30"/>
      <c r="J52" s="30"/>
      <c r="K52" s="30"/>
      <c r="L52" s="30"/>
      <c r="M52" s="30"/>
      <c r="N52" s="30"/>
      <c r="O52" s="30"/>
      <c r="P52" s="30"/>
      <c r="Q52" s="30"/>
      <c r="R52" s="30"/>
      <c r="S52" s="30"/>
      <c r="T52" s="30"/>
      <c r="U52" s="30"/>
    </row>
    <row r="53" spans="2:21" s="6" customFormat="1" ht="30" customHeight="1">
      <c r="B53" s="119"/>
      <c r="C53" s="31"/>
      <c r="D53" s="30"/>
      <c r="E53" s="30"/>
      <c r="F53" s="30"/>
      <c r="G53" s="31"/>
      <c r="H53" s="30"/>
      <c r="I53" s="30"/>
      <c r="J53" s="30"/>
      <c r="K53" s="30"/>
      <c r="L53" s="30"/>
      <c r="M53" s="30"/>
      <c r="N53" s="30"/>
      <c r="O53" s="30"/>
      <c r="P53" s="30"/>
      <c r="Q53" s="30"/>
      <c r="R53" s="30"/>
      <c r="S53" s="30"/>
      <c r="T53" s="30"/>
      <c r="U53" s="30"/>
    </row>
    <row r="54" spans="2:21" s="6" customFormat="1" ht="30" customHeight="1">
      <c r="B54" s="119"/>
      <c r="C54" s="31"/>
      <c r="D54" s="30"/>
      <c r="E54" s="30"/>
      <c r="F54" s="30"/>
      <c r="G54" s="31"/>
      <c r="H54" s="30"/>
      <c r="I54" s="30"/>
      <c r="J54" s="30"/>
      <c r="K54" s="30"/>
      <c r="L54" s="30"/>
      <c r="M54" s="30"/>
      <c r="N54" s="30"/>
      <c r="O54" s="30"/>
      <c r="P54" s="30"/>
      <c r="Q54" s="30"/>
      <c r="R54" s="30"/>
      <c r="S54" s="30"/>
      <c r="T54" s="30"/>
      <c r="U54" s="30"/>
    </row>
    <row r="55" spans="2:21" s="6" customFormat="1" ht="30" customHeight="1">
      <c r="B55" s="119"/>
      <c r="C55" s="31"/>
      <c r="D55" s="30"/>
      <c r="E55" s="30"/>
      <c r="F55" s="30"/>
      <c r="G55" s="31"/>
      <c r="H55" s="30"/>
      <c r="I55" s="30"/>
      <c r="J55" s="30"/>
      <c r="K55" s="30"/>
      <c r="L55" s="30"/>
      <c r="M55" s="30"/>
      <c r="N55" s="30"/>
      <c r="O55" s="30"/>
      <c r="P55" s="30"/>
      <c r="Q55" s="30"/>
      <c r="R55" s="30"/>
      <c r="S55" s="30"/>
      <c r="T55" s="30"/>
      <c r="U55" s="30"/>
    </row>
    <row r="56" spans="2:21" s="6" customFormat="1" ht="30" customHeight="1">
      <c r="B56" s="119"/>
      <c r="C56" s="31"/>
      <c r="D56" s="30"/>
      <c r="E56" s="30"/>
      <c r="F56" s="30"/>
      <c r="G56" s="31"/>
      <c r="H56" s="30"/>
      <c r="I56" s="30"/>
      <c r="J56" s="30"/>
      <c r="K56" s="30"/>
      <c r="L56" s="30"/>
      <c r="M56" s="30"/>
      <c r="N56" s="30"/>
      <c r="O56" s="30"/>
      <c r="P56" s="30"/>
      <c r="Q56" s="30"/>
      <c r="R56" s="30"/>
      <c r="S56" s="30"/>
      <c r="T56" s="30"/>
      <c r="U56" s="30"/>
    </row>
    <row r="57" spans="2:21" s="6" customFormat="1" ht="30" customHeight="1">
      <c r="B57" s="119"/>
      <c r="C57" s="31"/>
      <c r="D57" s="30"/>
      <c r="E57" s="30"/>
      <c r="F57" s="30"/>
      <c r="G57" s="31"/>
      <c r="H57" s="30"/>
      <c r="I57" s="30"/>
      <c r="J57" s="30"/>
      <c r="K57" s="30"/>
      <c r="L57" s="30"/>
      <c r="M57" s="30"/>
      <c r="N57" s="30"/>
      <c r="O57" s="30"/>
      <c r="P57" s="30"/>
      <c r="Q57" s="30"/>
      <c r="R57" s="30"/>
      <c r="S57" s="30"/>
      <c r="T57" s="30"/>
      <c r="U57" s="30"/>
    </row>
    <row r="58" spans="2:21" s="6" customFormat="1" ht="30" customHeight="1">
      <c r="B58" s="119"/>
      <c r="C58" s="31"/>
      <c r="D58" s="30"/>
      <c r="E58" s="30"/>
      <c r="F58" s="30"/>
      <c r="G58" s="31"/>
      <c r="H58" s="30"/>
      <c r="I58" s="30"/>
      <c r="J58" s="30"/>
      <c r="K58" s="30"/>
      <c r="L58" s="30"/>
      <c r="M58" s="30"/>
      <c r="N58" s="30"/>
      <c r="O58" s="30"/>
      <c r="P58" s="30"/>
      <c r="Q58" s="30"/>
      <c r="R58" s="30"/>
      <c r="S58" s="30"/>
      <c r="T58" s="30"/>
      <c r="U58" s="30"/>
    </row>
    <row r="59" spans="2:21" s="6" customFormat="1" ht="30" customHeight="1">
      <c r="B59" s="119"/>
      <c r="C59" s="31"/>
      <c r="D59" s="30"/>
      <c r="E59" s="30"/>
      <c r="F59" s="30"/>
      <c r="G59" s="31"/>
      <c r="H59" s="30"/>
      <c r="I59" s="30"/>
      <c r="J59" s="30"/>
      <c r="K59" s="30"/>
      <c r="L59" s="30"/>
      <c r="M59" s="30"/>
      <c r="N59" s="30"/>
      <c r="O59" s="30"/>
      <c r="P59" s="30"/>
      <c r="Q59" s="30"/>
      <c r="R59" s="30"/>
      <c r="S59" s="30"/>
      <c r="T59" s="30"/>
      <c r="U59" s="30"/>
    </row>
    <row r="60" spans="2:21" s="6" customFormat="1" ht="30" customHeight="1">
      <c r="B60" s="119"/>
      <c r="C60" s="31"/>
      <c r="D60" s="30"/>
      <c r="E60" s="30"/>
      <c r="F60" s="30"/>
      <c r="G60" s="31"/>
      <c r="H60" s="30"/>
      <c r="I60" s="30"/>
      <c r="J60" s="30"/>
      <c r="K60" s="30"/>
      <c r="L60" s="30"/>
      <c r="M60" s="30"/>
      <c r="N60" s="30"/>
      <c r="O60" s="30"/>
      <c r="P60" s="30"/>
      <c r="Q60" s="30"/>
      <c r="R60" s="30"/>
      <c r="S60" s="30"/>
      <c r="T60" s="30"/>
      <c r="U60" s="30"/>
    </row>
    <row r="61" spans="2:21" s="6" customFormat="1" ht="30" customHeight="1">
      <c r="B61" s="119"/>
      <c r="C61" s="31"/>
      <c r="D61" s="30"/>
      <c r="E61" s="30"/>
      <c r="F61" s="30"/>
      <c r="G61" s="31"/>
      <c r="H61" s="30"/>
      <c r="I61" s="30"/>
      <c r="J61" s="30"/>
      <c r="K61" s="30"/>
      <c r="L61" s="30"/>
      <c r="M61" s="30"/>
      <c r="N61" s="30"/>
      <c r="O61" s="30"/>
      <c r="P61" s="30"/>
      <c r="Q61" s="30"/>
      <c r="R61" s="30"/>
      <c r="S61" s="30"/>
      <c r="T61" s="30"/>
      <c r="U61" s="30"/>
    </row>
    <row r="62" spans="2:21" s="6" customFormat="1" ht="30" customHeight="1">
      <c r="B62" s="119"/>
      <c r="C62" s="31"/>
      <c r="D62" s="30"/>
      <c r="E62" s="30"/>
      <c r="F62" s="30"/>
      <c r="G62" s="31"/>
      <c r="H62" s="30"/>
      <c r="I62" s="30"/>
      <c r="J62" s="30"/>
      <c r="K62" s="30"/>
      <c r="L62" s="30"/>
      <c r="M62" s="30"/>
      <c r="N62" s="30"/>
      <c r="O62" s="30"/>
      <c r="P62" s="30"/>
      <c r="Q62" s="30"/>
      <c r="R62" s="30"/>
      <c r="S62" s="30"/>
      <c r="T62" s="30"/>
      <c r="U62" s="30"/>
    </row>
    <row r="63" spans="2:21" s="6" customFormat="1" ht="30" customHeight="1">
      <c r="B63" s="119"/>
      <c r="C63" s="31"/>
      <c r="D63" s="30"/>
      <c r="E63" s="30"/>
      <c r="F63" s="30"/>
      <c r="G63" s="31"/>
      <c r="H63" s="30"/>
      <c r="I63" s="30"/>
      <c r="J63" s="30"/>
      <c r="K63" s="30"/>
      <c r="L63" s="30"/>
      <c r="M63" s="30"/>
      <c r="N63" s="30"/>
      <c r="O63" s="30"/>
      <c r="P63" s="30"/>
      <c r="Q63" s="30"/>
      <c r="R63" s="30"/>
      <c r="S63" s="30"/>
      <c r="T63" s="30"/>
      <c r="U63" s="30"/>
    </row>
    <row r="64" spans="2:21" s="6" customFormat="1" ht="30" customHeight="1">
      <c r="B64" s="119"/>
      <c r="C64" s="31"/>
      <c r="D64" s="30"/>
      <c r="E64" s="30"/>
      <c r="F64" s="30"/>
      <c r="G64" s="31"/>
      <c r="H64" s="30"/>
      <c r="I64" s="30"/>
      <c r="J64" s="30"/>
      <c r="K64" s="30"/>
      <c r="L64" s="30"/>
      <c r="M64" s="30"/>
      <c r="N64" s="30"/>
      <c r="O64" s="30"/>
      <c r="P64" s="30"/>
      <c r="Q64" s="30"/>
      <c r="R64" s="30"/>
      <c r="S64" s="30"/>
      <c r="T64" s="30"/>
      <c r="U64" s="30"/>
    </row>
    <row r="65" spans="2:21" s="6" customFormat="1" ht="30" customHeight="1">
      <c r="B65" s="119"/>
      <c r="C65" s="31"/>
      <c r="D65" s="30"/>
      <c r="E65" s="30"/>
      <c r="F65" s="30"/>
      <c r="G65" s="31"/>
      <c r="H65" s="30"/>
      <c r="I65" s="30"/>
      <c r="J65" s="30"/>
      <c r="K65" s="30"/>
      <c r="L65" s="30"/>
      <c r="M65" s="30"/>
      <c r="N65" s="30"/>
      <c r="O65" s="30"/>
      <c r="P65" s="30"/>
      <c r="Q65" s="30"/>
      <c r="R65" s="30"/>
      <c r="S65" s="30"/>
      <c r="T65" s="30"/>
      <c r="U65" s="30"/>
    </row>
    <row r="66" spans="2:21" s="6" customFormat="1" ht="30" customHeight="1">
      <c r="B66" s="119"/>
      <c r="C66" s="31"/>
      <c r="D66" s="30"/>
      <c r="E66" s="30"/>
      <c r="F66" s="30"/>
      <c r="G66" s="31"/>
      <c r="H66" s="30"/>
      <c r="I66" s="30"/>
      <c r="J66" s="30"/>
      <c r="K66" s="30"/>
      <c r="L66" s="30"/>
      <c r="M66" s="30"/>
      <c r="N66" s="30"/>
      <c r="O66" s="30"/>
      <c r="P66" s="30"/>
      <c r="Q66" s="30"/>
      <c r="R66" s="30"/>
      <c r="S66" s="30"/>
      <c r="T66" s="30"/>
      <c r="U66" s="30"/>
    </row>
    <row r="67" spans="2:21" s="6" customFormat="1" ht="30" customHeight="1">
      <c r="B67" s="119"/>
      <c r="C67" s="31"/>
      <c r="D67" s="30"/>
      <c r="E67" s="30"/>
      <c r="F67" s="30"/>
      <c r="G67" s="31"/>
      <c r="H67" s="30"/>
      <c r="I67" s="30"/>
      <c r="J67" s="30"/>
      <c r="K67" s="30"/>
      <c r="L67" s="30"/>
      <c r="M67" s="30"/>
      <c r="N67" s="30"/>
      <c r="O67" s="30"/>
      <c r="P67" s="30"/>
      <c r="Q67" s="30"/>
      <c r="R67" s="30"/>
      <c r="S67" s="30"/>
      <c r="T67" s="30"/>
      <c r="U67" s="30"/>
    </row>
    <row r="68" spans="2:21" s="6" customFormat="1" ht="30" customHeight="1">
      <c r="B68" s="119"/>
      <c r="C68" s="31"/>
      <c r="D68" s="30"/>
      <c r="E68" s="30"/>
      <c r="F68" s="30"/>
      <c r="G68" s="31"/>
      <c r="H68" s="30"/>
      <c r="I68" s="30"/>
      <c r="J68" s="30"/>
      <c r="K68" s="30"/>
      <c r="L68" s="30"/>
      <c r="M68" s="30"/>
      <c r="N68" s="30"/>
      <c r="O68" s="30"/>
      <c r="P68" s="30"/>
      <c r="Q68" s="30"/>
      <c r="R68" s="30"/>
      <c r="S68" s="30"/>
      <c r="T68" s="30"/>
      <c r="U68" s="30"/>
    </row>
    <row r="69" spans="2:21" s="6" customFormat="1" ht="30" customHeight="1">
      <c r="B69" s="119"/>
      <c r="C69" s="31"/>
      <c r="D69" s="30"/>
      <c r="E69" s="30"/>
      <c r="F69" s="30"/>
      <c r="G69" s="31"/>
      <c r="H69" s="30"/>
      <c r="I69" s="30"/>
      <c r="J69" s="30"/>
      <c r="K69" s="30"/>
      <c r="L69" s="30"/>
      <c r="M69" s="30"/>
      <c r="N69" s="30"/>
      <c r="O69" s="30"/>
      <c r="P69" s="30"/>
      <c r="Q69" s="30"/>
      <c r="R69" s="30"/>
      <c r="S69" s="30"/>
      <c r="T69" s="30"/>
      <c r="U69" s="30"/>
    </row>
    <row r="70" spans="2:21" s="6" customFormat="1" ht="30" customHeight="1">
      <c r="B70" s="119"/>
      <c r="C70" s="31"/>
      <c r="D70" s="30"/>
      <c r="E70" s="30"/>
      <c r="F70" s="30"/>
      <c r="G70" s="31"/>
      <c r="H70" s="30"/>
      <c r="I70" s="30"/>
      <c r="J70" s="30"/>
      <c r="K70" s="30"/>
      <c r="L70" s="30"/>
      <c r="M70" s="30"/>
      <c r="N70" s="30"/>
      <c r="O70" s="30"/>
      <c r="P70" s="30"/>
      <c r="Q70" s="30"/>
      <c r="R70" s="30"/>
      <c r="S70" s="30"/>
      <c r="T70" s="30"/>
      <c r="U70" s="30"/>
    </row>
    <row r="71" spans="2:21" s="6" customFormat="1" ht="30" customHeight="1">
      <c r="B71" s="119"/>
      <c r="C71" s="31"/>
      <c r="D71" s="30"/>
      <c r="E71" s="30"/>
      <c r="F71" s="30"/>
      <c r="G71" s="31"/>
      <c r="H71" s="30"/>
      <c r="I71" s="30"/>
      <c r="J71" s="30"/>
      <c r="K71" s="30"/>
      <c r="L71" s="30"/>
      <c r="M71" s="30"/>
      <c r="N71" s="30"/>
      <c r="O71" s="30"/>
      <c r="P71" s="30"/>
      <c r="Q71" s="30"/>
      <c r="R71" s="30"/>
      <c r="S71" s="30"/>
      <c r="T71" s="30"/>
      <c r="U71" s="30"/>
    </row>
    <row r="72" spans="2:21" s="6" customFormat="1" ht="30" customHeight="1">
      <c r="B72" s="119"/>
      <c r="C72" s="31"/>
      <c r="D72" s="30"/>
      <c r="E72" s="30"/>
      <c r="F72" s="30"/>
      <c r="G72" s="31"/>
      <c r="H72" s="30"/>
      <c r="I72" s="30"/>
      <c r="J72" s="30"/>
      <c r="K72" s="30"/>
      <c r="L72" s="30"/>
      <c r="M72" s="30"/>
      <c r="N72" s="30"/>
      <c r="O72" s="30"/>
      <c r="P72" s="30"/>
      <c r="Q72" s="30"/>
      <c r="R72" s="30"/>
      <c r="S72" s="30"/>
      <c r="T72" s="30"/>
      <c r="U72" s="30"/>
    </row>
    <row r="73" spans="2:21" s="6" customFormat="1" ht="30" customHeight="1">
      <c r="B73" s="119"/>
      <c r="C73" s="31"/>
      <c r="D73" s="30"/>
      <c r="E73" s="30"/>
      <c r="F73" s="30"/>
      <c r="G73" s="31"/>
      <c r="H73" s="30"/>
      <c r="I73" s="30"/>
      <c r="J73" s="30"/>
      <c r="K73" s="30"/>
      <c r="L73" s="30"/>
      <c r="M73" s="30"/>
      <c r="N73" s="30"/>
      <c r="O73" s="30"/>
      <c r="P73" s="30"/>
      <c r="Q73" s="30"/>
      <c r="R73" s="30"/>
      <c r="S73" s="30"/>
      <c r="T73" s="30"/>
      <c r="U73" s="30"/>
    </row>
    <row r="74" spans="2:21" s="6" customFormat="1" ht="30" customHeight="1">
      <c r="B74" s="119"/>
      <c r="C74" s="31"/>
      <c r="D74" s="30"/>
      <c r="E74" s="30"/>
      <c r="F74" s="30"/>
      <c r="G74" s="31"/>
      <c r="H74" s="30"/>
      <c r="I74" s="30"/>
      <c r="J74" s="30"/>
      <c r="K74" s="30"/>
      <c r="L74" s="30"/>
      <c r="M74" s="30"/>
      <c r="N74" s="30"/>
      <c r="O74" s="30"/>
      <c r="P74" s="30"/>
      <c r="Q74" s="30"/>
      <c r="R74" s="30"/>
      <c r="S74" s="30"/>
      <c r="T74" s="30"/>
      <c r="U74" s="30"/>
    </row>
    <row r="75" spans="2:21" s="6" customFormat="1" ht="30" customHeight="1">
      <c r="B75" s="119"/>
      <c r="C75" s="31"/>
      <c r="D75" s="30"/>
      <c r="E75" s="30"/>
      <c r="F75" s="30"/>
      <c r="G75" s="31"/>
      <c r="H75" s="30"/>
      <c r="I75" s="30"/>
      <c r="J75" s="30"/>
      <c r="K75" s="30"/>
      <c r="L75" s="30"/>
      <c r="M75" s="30"/>
      <c r="N75" s="30"/>
      <c r="O75" s="30"/>
      <c r="P75" s="30"/>
      <c r="Q75" s="30"/>
      <c r="R75" s="30"/>
      <c r="S75" s="30"/>
      <c r="T75" s="30"/>
      <c r="U75" s="30"/>
    </row>
    <row r="76" spans="2:21" s="6" customFormat="1" ht="30" customHeight="1">
      <c r="B76" s="119"/>
      <c r="C76" s="31"/>
      <c r="D76" s="30"/>
      <c r="E76" s="30"/>
      <c r="F76" s="30"/>
      <c r="G76" s="31"/>
      <c r="H76" s="30"/>
      <c r="I76" s="30"/>
      <c r="J76" s="30"/>
      <c r="K76" s="30"/>
      <c r="L76" s="30"/>
      <c r="M76" s="30"/>
      <c r="N76" s="30"/>
      <c r="O76" s="30"/>
      <c r="P76" s="30"/>
      <c r="Q76" s="30"/>
      <c r="R76" s="30"/>
      <c r="S76" s="30"/>
      <c r="T76" s="30"/>
      <c r="U76" s="30"/>
    </row>
    <row r="77" spans="2:21" s="6" customFormat="1" ht="30" customHeight="1">
      <c r="B77" s="119"/>
      <c r="C77" s="31"/>
      <c r="D77" s="30"/>
      <c r="E77" s="30"/>
      <c r="F77" s="30"/>
      <c r="G77" s="31"/>
      <c r="H77" s="30"/>
      <c r="I77" s="30"/>
      <c r="J77" s="30"/>
      <c r="K77" s="30"/>
      <c r="L77" s="30"/>
      <c r="M77" s="30"/>
      <c r="N77" s="30"/>
      <c r="O77" s="30"/>
      <c r="P77" s="30"/>
      <c r="Q77" s="30"/>
      <c r="R77" s="30"/>
      <c r="S77" s="30"/>
      <c r="T77" s="30"/>
      <c r="U77" s="30"/>
    </row>
    <row r="78" spans="2:21" s="6" customFormat="1" ht="30" customHeight="1">
      <c r="B78" s="119"/>
      <c r="C78" s="31"/>
      <c r="D78" s="30"/>
      <c r="E78" s="30"/>
      <c r="F78" s="30"/>
      <c r="G78" s="31"/>
      <c r="H78" s="30"/>
      <c r="I78" s="30"/>
      <c r="J78" s="30"/>
      <c r="K78" s="30"/>
      <c r="L78" s="30"/>
      <c r="M78" s="30"/>
      <c r="N78" s="30"/>
      <c r="O78" s="30"/>
      <c r="P78" s="30"/>
      <c r="Q78" s="30"/>
      <c r="R78" s="30"/>
      <c r="S78" s="30"/>
      <c r="T78" s="30"/>
      <c r="U78" s="30"/>
    </row>
    <row r="79" spans="2:21" s="6" customFormat="1" ht="30" customHeight="1">
      <c r="B79" s="119"/>
      <c r="C79" s="31"/>
      <c r="D79" s="30"/>
      <c r="E79" s="30"/>
      <c r="F79" s="30"/>
      <c r="G79" s="31"/>
      <c r="H79" s="30"/>
      <c r="I79" s="30"/>
      <c r="J79" s="30"/>
      <c r="K79" s="30"/>
      <c r="L79" s="30"/>
      <c r="M79" s="30"/>
      <c r="N79" s="30"/>
      <c r="O79" s="30"/>
      <c r="P79" s="30"/>
      <c r="Q79" s="30"/>
      <c r="R79" s="30"/>
      <c r="S79" s="30"/>
      <c r="T79" s="30"/>
      <c r="U79" s="30"/>
    </row>
    <row r="80" spans="2:21" s="6" customFormat="1" ht="30" customHeight="1">
      <c r="B80" s="119"/>
      <c r="C80" s="31"/>
      <c r="D80" s="30"/>
      <c r="E80" s="30"/>
      <c r="F80" s="30"/>
      <c r="G80" s="31"/>
      <c r="H80" s="30"/>
      <c r="I80" s="30"/>
      <c r="J80" s="30"/>
      <c r="K80" s="30"/>
      <c r="L80" s="30"/>
      <c r="M80" s="30"/>
      <c r="N80" s="30"/>
      <c r="O80" s="30"/>
      <c r="P80" s="30"/>
      <c r="Q80" s="30"/>
      <c r="R80" s="30"/>
      <c r="S80" s="30"/>
      <c r="T80" s="30"/>
      <c r="U80" s="30"/>
    </row>
    <row r="81" spans="2:21" s="6" customFormat="1" ht="30" customHeight="1">
      <c r="B81" s="119"/>
      <c r="C81" s="31"/>
      <c r="D81" s="30"/>
      <c r="E81" s="30"/>
      <c r="F81" s="30"/>
      <c r="G81" s="31"/>
      <c r="H81" s="30"/>
      <c r="I81" s="30"/>
      <c r="J81" s="30"/>
      <c r="K81" s="30"/>
      <c r="L81" s="30"/>
      <c r="M81" s="30"/>
      <c r="N81" s="30"/>
      <c r="O81" s="30"/>
      <c r="P81" s="30"/>
      <c r="Q81" s="30"/>
      <c r="R81" s="30"/>
      <c r="S81" s="30"/>
      <c r="T81" s="30"/>
      <c r="U81" s="30"/>
    </row>
    <row r="82" spans="2:21" s="6" customFormat="1" ht="30" customHeight="1">
      <c r="B82" s="119"/>
      <c r="C82" s="31"/>
      <c r="D82" s="30"/>
      <c r="E82" s="30"/>
      <c r="F82" s="30"/>
      <c r="G82" s="31"/>
      <c r="H82" s="30"/>
      <c r="I82" s="30"/>
      <c r="J82" s="30"/>
      <c r="K82" s="30"/>
      <c r="L82" s="30"/>
      <c r="M82" s="30"/>
      <c r="N82" s="30"/>
      <c r="O82" s="30"/>
      <c r="P82" s="30"/>
      <c r="Q82" s="30"/>
      <c r="R82" s="30"/>
      <c r="S82" s="30"/>
      <c r="T82" s="30"/>
      <c r="U82" s="30"/>
    </row>
    <row r="83" spans="2:21" s="6" customFormat="1" ht="30" customHeight="1">
      <c r="B83" s="119"/>
      <c r="C83" s="31"/>
      <c r="D83" s="30"/>
      <c r="E83" s="30"/>
      <c r="F83" s="30"/>
      <c r="G83" s="31"/>
      <c r="H83" s="30"/>
      <c r="I83" s="30"/>
      <c r="J83" s="30"/>
      <c r="K83" s="30"/>
      <c r="L83" s="30"/>
      <c r="M83" s="30"/>
      <c r="N83" s="30"/>
      <c r="O83" s="30"/>
      <c r="P83" s="30"/>
      <c r="Q83" s="30"/>
      <c r="R83" s="30"/>
      <c r="S83" s="30"/>
      <c r="T83" s="30"/>
      <c r="U83" s="30"/>
    </row>
    <row r="84" spans="2:21" s="6" customFormat="1" ht="30" customHeight="1">
      <c r="B84" s="119"/>
      <c r="C84" s="31"/>
      <c r="D84" s="30"/>
      <c r="E84" s="30"/>
      <c r="F84" s="30"/>
      <c r="G84" s="31"/>
      <c r="H84" s="30"/>
      <c r="I84" s="30"/>
      <c r="J84" s="30"/>
      <c r="K84" s="30"/>
      <c r="L84" s="30"/>
      <c r="M84" s="30"/>
      <c r="N84" s="30"/>
      <c r="O84" s="30"/>
      <c r="P84" s="30"/>
      <c r="Q84" s="30"/>
      <c r="R84" s="30"/>
      <c r="S84" s="30"/>
      <c r="T84" s="30"/>
      <c r="U84" s="30"/>
    </row>
    <row r="85" spans="2:21" s="6" customFormat="1" ht="30" customHeight="1">
      <c r="B85" s="119"/>
      <c r="C85" s="31"/>
      <c r="D85" s="30"/>
      <c r="E85" s="30"/>
      <c r="F85" s="30"/>
      <c r="G85" s="31"/>
      <c r="H85" s="30"/>
      <c r="I85" s="30"/>
      <c r="J85" s="30"/>
      <c r="K85" s="30"/>
      <c r="L85" s="30"/>
      <c r="M85" s="30"/>
      <c r="N85" s="30"/>
      <c r="O85" s="30"/>
      <c r="P85" s="30"/>
      <c r="Q85" s="30"/>
      <c r="R85" s="30"/>
      <c r="S85" s="30"/>
      <c r="T85" s="30"/>
      <c r="U85" s="30"/>
    </row>
    <row r="86" spans="2:21" s="6" customFormat="1" ht="30" customHeight="1">
      <c r="B86" s="119"/>
      <c r="C86" s="31"/>
      <c r="D86" s="30"/>
      <c r="E86" s="30"/>
      <c r="F86" s="30"/>
      <c r="G86" s="31"/>
      <c r="H86" s="30"/>
      <c r="I86" s="30"/>
      <c r="J86" s="30"/>
      <c r="K86" s="30"/>
      <c r="L86" s="30"/>
      <c r="M86" s="30"/>
      <c r="N86" s="30"/>
      <c r="O86" s="30"/>
      <c r="P86" s="30"/>
      <c r="Q86" s="30"/>
      <c r="R86" s="30"/>
      <c r="S86" s="30"/>
      <c r="T86" s="30"/>
      <c r="U86" s="30"/>
    </row>
    <row r="87" spans="2:21" s="6" customFormat="1" ht="30" customHeight="1">
      <c r="B87" s="119"/>
      <c r="C87" s="31"/>
      <c r="D87" s="30"/>
      <c r="E87" s="30"/>
      <c r="F87" s="30"/>
      <c r="G87" s="31"/>
      <c r="H87" s="30"/>
      <c r="I87" s="30"/>
      <c r="J87" s="30"/>
      <c r="K87" s="30"/>
      <c r="L87" s="30"/>
      <c r="M87" s="30"/>
      <c r="N87" s="30"/>
      <c r="O87" s="30"/>
      <c r="P87" s="30"/>
      <c r="Q87" s="30"/>
      <c r="R87" s="30"/>
      <c r="S87" s="30"/>
      <c r="T87" s="30"/>
      <c r="U87" s="30"/>
    </row>
    <row r="88" spans="2:21" s="6" customFormat="1" ht="30" customHeight="1">
      <c r="B88" s="119"/>
      <c r="C88" s="31"/>
      <c r="D88" s="30"/>
      <c r="E88" s="30"/>
      <c r="F88" s="30"/>
      <c r="G88" s="31"/>
      <c r="H88" s="30"/>
      <c r="I88" s="30"/>
      <c r="J88" s="30"/>
      <c r="K88" s="30"/>
      <c r="L88" s="30"/>
      <c r="M88" s="30"/>
      <c r="N88" s="30"/>
      <c r="O88" s="30"/>
      <c r="P88" s="30"/>
      <c r="Q88" s="30"/>
      <c r="R88" s="30"/>
      <c r="S88" s="30"/>
      <c r="T88" s="30"/>
      <c r="U88" s="30"/>
    </row>
    <row r="89" spans="2:21" s="6" customFormat="1" ht="30" customHeight="1">
      <c r="B89" s="119"/>
      <c r="C89" s="31"/>
      <c r="D89" s="30"/>
      <c r="E89" s="30"/>
      <c r="F89" s="30"/>
      <c r="G89" s="31"/>
      <c r="H89" s="30"/>
      <c r="I89" s="30"/>
      <c r="J89" s="30"/>
      <c r="K89" s="30"/>
      <c r="L89" s="30"/>
      <c r="M89" s="30"/>
      <c r="N89" s="30"/>
      <c r="O89" s="30"/>
      <c r="P89" s="30"/>
      <c r="Q89" s="30"/>
      <c r="R89" s="30"/>
      <c r="S89" s="30"/>
      <c r="T89" s="30"/>
      <c r="U89" s="30"/>
    </row>
    <row r="90" spans="2:21" s="6" customFormat="1" ht="30" customHeight="1">
      <c r="B90" s="119"/>
      <c r="C90" s="31"/>
      <c r="D90" s="30"/>
      <c r="E90" s="30"/>
      <c r="F90" s="30"/>
      <c r="G90" s="31"/>
      <c r="H90" s="30"/>
      <c r="I90" s="30"/>
      <c r="J90" s="30"/>
      <c r="K90" s="30"/>
      <c r="L90" s="30"/>
      <c r="M90" s="30"/>
      <c r="N90" s="30"/>
      <c r="O90" s="30"/>
      <c r="P90" s="30"/>
      <c r="Q90" s="30"/>
      <c r="R90" s="30"/>
      <c r="S90" s="30"/>
      <c r="T90" s="30"/>
      <c r="U90" s="30"/>
    </row>
    <row r="91" spans="2:21" s="6" customFormat="1" ht="30" customHeight="1">
      <c r="B91" s="119"/>
      <c r="C91" s="31"/>
      <c r="D91" s="30"/>
      <c r="E91" s="30"/>
      <c r="F91" s="30"/>
      <c r="G91" s="31"/>
      <c r="H91" s="30"/>
      <c r="I91" s="30"/>
      <c r="J91" s="30"/>
      <c r="K91" s="30"/>
      <c r="L91" s="30"/>
      <c r="M91" s="30"/>
      <c r="N91" s="30"/>
      <c r="O91" s="30"/>
      <c r="P91" s="30"/>
      <c r="Q91" s="30"/>
      <c r="R91" s="30"/>
      <c r="S91" s="30"/>
      <c r="T91" s="30"/>
      <c r="U91" s="30"/>
    </row>
    <row r="92" spans="2:21" s="6" customFormat="1" ht="30" customHeight="1">
      <c r="B92" s="119"/>
      <c r="C92" s="31"/>
      <c r="D92" s="30"/>
      <c r="E92" s="30"/>
      <c r="F92" s="30"/>
      <c r="G92" s="31"/>
      <c r="H92" s="30"/>
      <c r="I92" s="30"/>
      <c r="J92" s="30"/>
      <c r="K92" s="30"/>
      <c r="L92" s="30"/>
      <c r="M92" s="30"/>
      <c r="N92" s="30"/>
      <c r="O92" s="30"/>
      <c r="P92" s="30"/>
      <c r="Q92" s="30"/>
      <c r="R92" s="30"/>
      <c r="S92" s="30"/>
      <c r="T92" s="30"/>
      <c r="U92" s="30"/>
    </row>
    <row r="93" spans="2:21" s="6" customFormat="1" ht="30" customHeight="1">
      <c r="B93" s="119"/>
      <c r="C93" s="31"/>
      <c r="D93" s="30"/>
      <c r="E93" s="30"/>
      <c r="F93" s="30"/>
      <c r="G93" s="31"/>
      <c r="H93" s="30"/>
      <c r="I93" s="30"/>
      <c r="J93" s="30"/>
      <c r="K93" s="30"/>
      <c r="L93" s="30"/>
      <c r="M93" s="30"/>
      <c r="N93" s="30"/>
      <c r="O93" s="30"/>
      <c r="P93" s="30"/>
      <c r="Q93" s="30"/>
      <c r="R93" s="30"/>
      <c r="S93" s="30"/>
      <c r="T93" s="30"/>
      <c r="U93" s="30"/>
    </row>
    <row r="94" spans="2:21" s="6" customFormat="1" ht="30" customHeight="1">
      <c r="B94" s="119"/>
      <c r="C94" s="31"/>
      <c r="D94" s="30"/>
      <c r="E94" s="30"/>
      <c r="F94" s="30"/>
      <c r="G94" s="31"/>
      <c r="H94" s="30"/>
      <c r="I94" s="30"/>
      <c r="J94" s="30"/>
      <c r="K94" s="30"/>
      <c r="L94" s="30"/>
      <c r="M94" s="30"/>
      <c r="N94" s="30"/>
      <c r="O94" s="30"/>
      <c r="P94" s="30"/>
      <c r="Q94" s="30"/>
      <c r="R94" s="30"/>
      <c r="S94" s="30"/>
      <c r="T94" s="30"/>
      <c r="U94" s="30"/>
    </row>
    <row r="95" spans="2:21" s="6" customFormat="1" ht="30" customHeight="1">
      <c r="B95" s="119"/>
      <c r="C95" s="31"/>
      <c r="D95" s="30"/>
      <c r="E95" s="30"/>
      <c r="F95" s="30"/>
      <c r="G95" s="31"/>
      <c r="H95" s="30"/>
      <c r="I95" s="30"/>
      <c r="J95" s="30"/>
      <c r="K95" s="30"/>
      <c r="L95" s="30"/>
      <c r="M95" s="30"/>
      <c r="N95" s="30"/>
      <c r="O95" s="30"/>
      <c r="P95" s="30"/>
      <c r="Q95" s="30"/>
      <c r="R95" s="30"/>
      <c r="S95" s="30"/>
      <c r="T95" s="30"/>
      <c r="U95" s="30"/>
    </row>
    <row r="96" spans="2:21" s="6" customFormat="1" ht="30" customHeight="1">
      <c r="B96" s="119"/>
      <c r="C96" s="31"/>
      <c r="D96" s="30"/>
      <c r="E96" s="30"/>
      <c r="F96" s="30"/>
      <c r="G96" s="31"/>
      <c r="H96" s="30"/>
      <c r="I96" s="30"/>
      <c r="J96" s="30"/>
      <c r="K96" s="30"/>
      <c r="L96" s="30"/>
      <c r="M96" s="30"/>
      <c r="N96" s="30"/>
      <c r="O96" s="30"/>
      <c r="P96" s="30"/>
      <c r="Q96" s="30"/>
      <c r="R96" s="30"/>
      <c r="S96" s="30"/>
      <c r="T96" s="30"/>
      <c r="U96" s="30"/>
    </row>
    <row r="97" spans="2:21" s="6" customFormat="1" ht="30" customHeight="1">
      <c r="B97" s="119"/>
      <c r="C97" s="31"/>
      <c r="D97" s="30"/>
      <c r="E97" s="30"/>
      <c r="F97" s="30"/>
      <c r="G97" s="31"/>
      <c r="H97" s="30"/>
      <c r="I97" s="30"/>
      <c r="J97" s="30"/>
      <c r="K97" s="30"/>
      <c r="L97" s="30"/>
      <c r="M97" s="30"/>
      <c r="N97" s="30"/>
      <c r="O97" s="30"/>
      <c r="P97" s="30"/>
      <c r="Q97" s="30"/>
      <c r="R97" s="30"/>
      <c r="S97" s="30"/>
      <c r="T97" s="30"/>
      <c r="U97" s="30"/>
    </row>
    <row r="98" spans="2:21" s="6" customFormat="1" ht="30" customHeight="1">
      <c r="B98" s="119"/>
      <c r="C98" s="31"/>
      <c r="D98" s="30"/>
      <c r="E98" s="30"/>
      <c r="F98" s="30"/>
      <c r="G98" s="31"/>
      <c r="H98" s="30"/>
      <c r="I98" s="30"/>
      <c r="J98" s="30"/>
      <c r="K98" s="30"/>
      <c r="L98" s="30"/>
      <c r="M98" s="30"/>
      <c r="N98" s="30"/>
      <c r="O98" s="30"/>
      <c r="P98" s="30"/>
      <c r="Q98" s="30"/>
      <c r="R98" s="30"/>
      <c r="S98" s="30"/>
      <c r="T98" s="30"/>
      <c r="U98" s="30"/>
    </row>
    <row r="99" spans="2:21" s="6" customFormat="1" ht="30" customHeight="1">
      <c r="B99" s="119"/>
      <c r="C99" s="31"/>
      <c r="D99" s="30"/>
      <c r="E99" s="30"/>
      <c r="F99" s="30"/>
      <c r="G99" s="31"/>
      <c r="H99" s="30"/>
      <c r="I99" s="30"/>
      <c r="J99" s="30"/>
      <c r="K99" s="30"/>
      <c r="L99" s="30"/>
      <c r="M99" s="30"/>
      <c r="N99" s="30"/>
      <c r="O99" s="30"/>
      <c r="P99" s="30"/>
      <c r="Q99" s="30"/>
      <c r="R99" s="30"/>
      <c r="S99" s="30"/>
      <c r="T99" s="30"/>
      <c r="U99" s="30"/>
    </row>
    <row r="100" spans="2:21" s="6" customFormat="1" ht="30" customHeight="1">
      <c r="B100" s="119"/>
      <c r="C100" s="31"/>
      <c r="D100" s="30"/>
      <c r="E100" s="30"/>
      <c r="F100" s="30"/>
      <c r="G100" s="31"/>
      <c r="H100" s="30"/>
      <c r="I100" s="30"/>
      <c r="J100" s="30"/>
      <c r="K100" s="30"/>
      <c r="L100" s="30"/>
      <c r="M100" s="30"/>
      <c r="N100" s="30"/>
      <c r="O100" s="30"/>
      <c r="P100" s="30"/>
      <c r="Q100" s="30"/>
      <c r="R100" s="30"/>
      <c r="S100" s="30"/>
      <c r="T100" s="30"/>
      <c r="U100" s="30"/>
    </row>
    <row r="101" spans="2:21" s="6" customFormat="1" ht="30" customHeight="1">
      <c r="B101" s="119"/>
      <c r="C101" s="31"/>
      <c r="D101" s="30"/>
      <c r="E101" s="30"/>
      <c r="F101" s="30"/>
      <c r="G101" s="31"/>
      <c r="H101" s="30"/>
      <c r="I101" s="30"/>
      <c r="J101" s="30"/>
      <c r="K101" s="30"/>
      <c r="L101" s="30"/>
      <c r="M101" s="30"/>
      <c r="N101" s="30"/>
      <c r="O101" s="30"/>
      <c r="P101" s="30"/>
      <c r="Q101" s="30"/>
      <c r="R101" s="30"/>
      <c r="S101" s="30"/>
      <c r="T101" s="30"/>
      <c r="U101" s="30"/>
    </row>
    <row r="102" spans="2:21" s="6" customFormat="1" ht="30" customHeight="1">
      <c r="B102" s="119"/>
      <c r="C102" s="31"/>
      <c r="D102" s="30"/>
      <c r="E102" s="30"/>
      <c r="F102" s="30"/>
      <c r="G102" s="31"/>
      <c r="H102" s="30"/>
      <c r="I102" s="30"/>
      <c r="J102" s="30"/>
      <c r="K102" s="30"/>
      <c r="L102" s="30"/>
      <c r="M102" s="30"/>
      <c r="N102" s="30"/>
      <c r="O102" s="30"/>
      <c r="P102" s="30"/>
      <c r="Q102" s="30"/>
      <c r="R102" s="30"/>
      <c r="S102" s="30"/>
      <c r="T102" s="30"/>
      <c r="U102" s="30"/>
    </row>
    <row r="103" spans="2:21" s="6" customFormat="1" ht="30" customHeight="1">
      <c r="B103" s="119"/>
      <c r="C103" s="31"/>
      <c r="D103" s="30"/>
      <c r="E103" s="30"/>
      <c r="F103" s="30"/>
      <c r="G103" s="31"/>
      <c r="H103" s="30"/>
      <c r="I103" s="30"/>
      <c r="J103" s="30"/>
      <c r="K103" s="30"/>
      <c r="L103" s="30"/>
      <c r="M103" s="30"/>
      <c r="N103" s="30"/>
      <c r="O103" s="30"/>
      <c r="P103" s="30"/>
      <c r="Q103" s="30"/>
      <c r="R103" s="30"/>
      <c r="S103" s="30"/>
      <c r="T103" s="30"/>
      <c r="U103" s="30"/>
    </row>
    <row r="104" spans="2:21" s="6" customFormat="1" ht="30" customHeight="1">
      <c r="B104" s="119"/>
      <c r="C104" s="31"/>
      <c r="D104" s="30"/>
      <c r="E104" s="30"/>
      <c r="F104" s="30"/>
      <c r="G104" s="31"/>
      <c r="H104" s="30"/>
      <c r="I104" s="30"/>
      <c r="J104" s="30"/>
      <c r="K104" s="30"/>
      <c r="L104" s="30"/>
      <c r="M104" s="30"/>
      <c r="N104" s="30"/>
      <c r="O104" s="30"/>
      <c r="P104" s="30"/>
      <c r="Q104" s="30"/>
      <c r="R104" s="30"/>
      <c r="S104" s="30"/>
      <c r="T104" s="30"/>
      <c r="U104" s="30"/>
    </row>
    <row r="105" spans="2:21" s="6" customFormat="1" ht="30" customHeight="1">
      <c r="B105" s="119"/>
      <c r="C105" s="31"/>
      <c r="D105" s="30"/>
      <c r="E105" s="30"/>
      <c r="F105" s="30"/>
      <c r="G105" s="31"/>
      <c r="H105" s="30"/>
      <c r="I105" s="30"/>
      <c r="J105" s="30"/>
      <c r="K105" s="30"/>
      <c r="L105" s="30"/>
      <c r="M105" s="30"/>
      <c r="N105" s="30"/>
      <c r="O105" s="30"/>
      <c r="P105" s="30"/>
      <c r="Q105" s="30"/>
      <c r="R105" s="30"/>
      <c r="S105" s="30"/>
      <c r="T105" s="30"/>
      <c r="U105" s="30"/>
    </row>
    <row r="106" spans="2:21" s="6" customFormat="1" ht="30" customHeight="1">
      <c r="B106" s="119"/>
      <c r="C106" s="31"/>
      <c r="D106" s="30"/>
      <c r="E106" s="30"/>
      <c r="F106" s="30"/>
      <c r="G106" s="31"/>
      <c r="H106" s="30"/>
      <c r="I106" s="30"/>
      <c r="J106" s="30"/>
      <c r="K106" s="30"/>
      <c r="L106" s="30"/>
      <c r="M106" s="30"/>
      <c r="N106" s="30"/>
      <c r="O106" s="30"/>
      <c r="P106" s="30"/>
      <c r="Q106" s="30"/>
      <c r="R106" s="30"/>
      <c r="S106" s="30"/>
      <c r="T106" s="30"/>
      <c r="U106" s="30"/>
    </row>
    <row r="107" spans="2:21" s="6" customFormat="1" ht="30" customHeight="1">
      <c r="B107" s="119"/>
      <c r="C107" s="31"/>
      <c r="D107" s="30"/>
      <c r="E107" s="30"/>
      <c r="F107" s="30"/>
      <c r="G107" s="31"/>
      <c r="H107" s="30"/>
      <c r="I107" s="30"/>
      <c r="J107" s="30"/>
      <c r="K107" s="30"/>
      <c r="L107" s="30"/>
      <c r="M107" s="30"/>
      <c r="N107" s="30"/>
      <c r="O107" s="30"/>
      <c r="P107" s="30"/>
      <c r="Q107" s="30"/>
      <c r="R107" s="30"/>
      <c r="S107" s="30"/>
      <c r="T107" s="30"/>
      <c r="U107" s="30"/>
    </row>
    <row r="108" spans="2:21" s="6" customFormat="1" ht="30" customHeight="1">
      <c r="B108" s="119"/>
      <c r="C108" s="31"/>
      <c r="D108" s="30"/>
      <c r="E108" s="30"/>
      <c r="F108" s="30"/>
      <c r="G108" s="31"/>
      <c r="H108" s="30"/>
      <c r="I108" s="30"/>
      <c r="J108" s="30"/>
      <c r="K108" s="30"/>
      <c r="L108" s="30"/>
      <c r="M108" s="30"/>
      <c r="N108" s="30"/>
      <c r="O108" s="30"/>
      <c r="P108" s="30"/>
      <c r="Q108" s="30"/>
      <c r="R108" s="30"/>
      <c r="S108" s="30"/>
      <c r="T108" s="30"/>
      <c r="U108" s="30"/>
    </row>
    <row r="109" spans="2:21" s="6" customFormat="1" ht="30" customHeight="1">
      <c r="B109" s="119"/>
      <c r="C109" s="31"/>
      <c r="D109" s="30"/>
      <c r="E109" s="30"/>
      <c r="F109" s="30"/>
      <c r="G109" s="31"/>
      <c r="H109" s="30"/>
      <c r="I109" s="30"/>
      <c r="J109" s="30"/>
      <c r="K109" s="30"/>
      <c r="L109" s="30"/>
      <c r="M109" s="30"/>
      <c r="N109" s="30"/>
      <c r="O109" s="30"/>
      <c r="P109" s="30"/>
      <c r="Q109" s="30"/>
      <c r="R109" s="30"/>
      <c r="S109" s="30"/>
      <c r="T109" s="30"/>
      <c r="U109" s="30"/>
    </row>
    <row r="110" spans="2:21" s="6" customFormat="1" ht="30" customHeight="1">
      <c r="B110" s="119"/>
      <c r="C110" s="31"/>
      <c r="D110" s="30"/>
      <c r="E110" s="30"/>
      <c r="F110" s="30"/>
      <c r="G110" s="31"/>
      <c r="H110" s="30"/>
      <c r="I110" s="30"/>
      <c r="J110" s="30"/>
      <c r="K110" s="30"/>
      <c r="L110" s="30"/>
      <c r="M110" s="30"/>
      <c r="N110" s="30"/>
      <c r="O110" s="30"/>
      <c r="P110" s="30"/>
      <c r="Q110" s="30"/>
      <c r="R110" s="30"/>
      <c r="S110" s="30"/>
      <c r="T110" s="30"/>
      <c r="U110" s="30"/>
    </row>
    <row r="111" spans="2:21" s="6" customFormat="1" ht="30" customHeight="1">
      <c r="B111" s="119"/>
      <c r="C111" s="31"/>
      <c r="D111" s="30"/>
      <c r="E111" s="30"/>
      <c r="F111" s="30"/>
      <c r="G111" s="31"/>
      <c r="H111" s="30"/>
      <c r="I111" s="30"/>
      <c r="J111" s="30"/>
      <c r="K111" s="30"/>
      <c r="L111" s="30"/>
      <c r="M111" s="30"/>
      <c r="N111" s="30"/>
      <c r="O111" s="30"/>
      <c r="P111" s="30"/>
      <c r="Q111" s="30"/>
      <c r="R111" s="30"/>
      <c r="S111" s="30"/>
      <c r="T111" s="30"/>
      <c r="U111" s="30"/>
    </row>
    <row r="112" spans="2:21" s="6" customFormat="1" ht="30" customHeight="1">
      <c r="B112" s="119"/>
      <c r="C112" s="31"/>
      <c r="D112" s="30"/>
      <c r="E112" s="30"/>
      <c r="F112" s="30"/>
      <c r="G112" s="31"/>
      <c r="H112" s="30"/>
      <c r="I112" s="30"/>
      <c r="J112" s="30"/>
      <c r="K112" s="30"/>
      <c r="L112" s="30"/>
      <c r="M112" s="30"/>
      <c r="N112" s="30"/>
      <c r="O112" s="30"/>
      <c r="P112" s="30"/>
      <c r="Q112" s="30"/>
      <c r="R112" s="30"/>
      <c r="S112" s="30"/>
      <c r="T112" s="30"/>
      <c r="U112" s="30"/>
    </row>
    <row r="113" spans="2:21" s="6" customFormat="1" ht="30" customHeight="1">
      <c r="B113" s="119"/>
      <c r="C113" s="31"/>
      <c r="D113" s="30"/>
      <c r="E113" s="30"/>
      <c r="F113" s="30"/>
      <c r="G113" s="31"/>
      <c r="H113" s="30"/>
      <c r="I113" s="30"/>
      <c r="J113" s="30"/>
      <c r="K113" s="30"/>
      <c r="L113" s="30"/>
      <c r="M113" s="30"/>
      <c r="N113" s="30"/>
      <c r="O113" s="30"/>
      <c r="P113" s="30"/>
      <c r="Q113" s="30"/>
      <c r="R113" s="30"/>
      <c r="S113" s="30"/>
      <c r="T113" s="30"/>
      <c r="U113" s="30"/>
    </row>
    <row r="114" spans="2:21" s="6" customFormat="1" ht="30" customHeight="1">
      <c r="B114" s="119"/>
      <c r="C114" s="18"/>
      <c r="D114" s="39"/>
      <c r="E114" s="30"/>
      <c r="F114" s="30"/>
      <c r="G114" s="31"/>
      <c r="H114" s="30"/>
      <c r="I114" s="30"/>
      <c r="J114" s="30"/>
      <c r="K114" s="30"/>
      <c r="L114" s="30"/>
      <c r="M114" s="30"/>
      <c r="N114" s="30"/>
      <c r="O114" s="30"/>
      <c r="P114" s="30"/>
      <c r="Q114" s="30"/>
      <c r="R114" s="30"/>
      <c r="S114" s="30"/>
      <c r="T114" s="30"/>
      <c r="U114" s="30"/>
    </row>
    <row r="115" spans="2:21" s="6" customFormat="1" ht="30" customHeight="1">
      <c r="B115" s="119"/>
      <c r="C115" s="18"/>
      <c r="D115" s="39"/>
      <c r="E115" s="30"/>
      <c r="F115" s="30"/>
      <c r="G115" s="31"/>
      <c r="H115" s="30"/>
      <c r="I115" s="30"/>
      <c r="J115" s="30"/>
      <c r="K115" s="30"/>
      <c r="L115" s="30"/>
      <c r="M115" s="30"/>
      <c r="N115" s="30"/>
      <c r="O115" s="30"/>
      <c r="P115" s="30"/>
      <c r="Q115" s="30"/>
      <c r="R115" s="30"/>
      <c r="S115" s="30"/>
      <c r="T115" s="30"/>
      <c r="U115" s="30"/>
    </row>
    <row r="116" spans="2:21" s="6" customFormat="1" ht="30" customHeight="1">
      <c r="B116" s="119"/>
      <c r="C116" s="18"/>
      <c r="D116" s="39"/>
      <c r="E116" s="30"/>
      <c r="F116" s="30"/>
      <c r="G116" s="31"/>
      <c r="H116" s="30"/>
      <c r="I116" s="30"/>
      <c r="J116" s="30"/>
      <c r="K116" s="30"/>
      <c r="L116" s="30"/>
      <c r="M116" s="30"/>
      <c r="N116" s="30"/>
      <c r="O116" s="30"/>
      <c r="P116" s="30"/>
      <c r="Q116" s="30"/>
      <c r="R116" s="30"/>
      <c r="S116" s="30"/>
      <c r="T116" s="30"/>
      <c r="U116" s="30"/>
    </row>
    <row r="117" spans="2:21" s="6" customFormat="1" ht="30" customHeight="1">
      <c r="B117" s="119"/>
      <c r="C117" s="18"/>
      <c r="D117" s="39"/>
      <c r="E117" s="30"/>
      <c r="F117" s="30"/>
      <c r="G117" s="31"/>
      <c r="H117" s="30"/>
      <c r="I117" s="30"/>
      <c r="J117" s="30"/>
      <c r="K117" s="30"/>
      <c r="L117" s="30"/>
      <c r="M117" s="30"/>
      <c r="N117" s="30"/>
      <c r="O117" s="30"/>
      <c r="P117" s="30"/>
      <c r="Q117" s="30"/>
      <c r="R117" s="30"/>
      <c r="S117" s="30"/>
      <c r="T117" s="30"/>
      <c r="U117" s="30"/>
    </row>
    <row r="118" spans="2:21" s="6" customFormat="1" ht="30" customHeight="1">
      <c r="B118" s="119"/>
      <c r="C118" s="18"/>
      <c r="D118" s="39"/>
      <c r="E118" s="30"/>
      <c r="F118" s="30"/>
      <c r="G118" s="31"/>
      <c r="H118" s="30"/>
      <c r="I118" s="30"/>
      <c r="J118" s="30"/>
      <c r="K118" s="30"/>
      <c r="L118" s="30"/>
      <c r="M118" s="30"/>
      <c r="N118" s="30"/>
      <c r="O118" s="30"/>
      <c r="P118" s="30"/>
      <c r="Q118" s="30"/>
      <c r="R118" s="30"/>
      <c r="S118" s="30"/>
      <c r="T118" s="30"/>
      <c r="U118" s="30"/>
    </row>
    <row r="119" spans="2:21" s="6" customFormat="1" ht="30" customHeight="1">
      <c r="B119" s="119"/>
      <c r="C119" s="18"/>
      <c r="D119" s="39"/>
      <c r="E119" s="30"/>
      <c r="F119" s="30"/>
      <c r="G119" s="31"/>
      <c r="H119" s="30"/>
      <c r="I119" s="30"/>
      <c r="J119" s="30"/>
      <c r="K119" s="30"/>
      <c r="L119" s="30"/>
      <c r="M119" s="30"/>
      <c r="N119" s="30"/>
      <c r="O119" s="30"/>
      <c r="P119" s="30"/>
      <c r="Q119" s="30"/>
      <c r="R119" s="30"/>
      <c r="S119" s="30"/>
      <c r="T119" s="30"/>
      <c r="U119" s="30"/>
    </row>
    <row r="120" spans="2:21" s="6" customFormat="1" ht="30" customHeight="1">
      <c r="B120" s="119"/>
      <c r="C120" s="34"/>
      <c r="D120" s="39"/>
      <c r="E120" s="30"/>
      <c r="F120" s="30"/>
      <c r="G120" s="31"/>
      <c r="H120" s="30"/>
      <c r="I120" s="30"/>
      <c r="J120" s="30"/>
      <c r="K120" s="30"/>
      <c r="L120" s="30"/>
      <c r="M120" s="30"/>
      <c r="N120" s="30"/>
      <c r="O120" s="30"/>
      <c r="P120" s="30"/>
      <c r="Q120" s="30"/>
      <c r="R120" s="30"/>
      <c r="S120" s="30"/>
      <c r="T120" s="30"/>
      <c r="U120" s="30"/>
    </row>
    <row r="121" spans="2:21" s="6" customFormat="1" ht="30" customHeight="1">
      <c r="B121" s="119"/>
      <c r="C121" s="34"/>
      <c r="D121" s="39"/>
      <c r="E121" s="30"/>
      <c r="F121" s="30"/>
      <c r="G121" s="31"/>
      <c r="H121" s="30"/>
      <c r="I121" s="30"/>
      <c r="J121" s="30"/>
      <c r="K121" s="30"/>
      <c r="L121" s="30"/>
      <c r="M121" s="30"/>
      <c r="N121" s="30"/>
      <c r="O121" s="30"/>
      <c r="P121" s="30"/>
      <c r="Q121" s="30"/>
      <c r="R121" s="30"/>
      <c r="S121" s="30"/>
      <c r="T121" s="30"/>
      <c r="U121" s="30"/>
    </row>
  </sheetData>
  <sheetProtection/>
  <mergeCells count="13">
    <mergeCell ref="B2:B3"/>
    <mergeCell ref="C2:J2"/>
    <mergeCell ref="C3:J3"/>
    <mergeCell ref="B8:B9"/>
    <mergeCell ref="C8:D8"/>
    <mergeCell ref="C9:D9"/>
    <mergeCell ref="B15:C15"/>
    <mergeCell ref="B13:B14"/>
    <mergeCell ref="C13:D13"/>
    <mergeCell ref="C14:D14"/>
    <mergeCell ref="B10:C10"/>
    <mergeCell ref="B4:D4"/>
    <mergeCell ref="C5:C6"/>
  </mergeCells>
  <hyperlinks>
    <hyperlink ref="C8" location="Samf12" display="← Till sammanställningen"/>
    <hyperlink ref="C13" location="Samf13" display="← Till sammanställningen"/>
    <hyperlink ref="C1" location="Översikt!A1" display="← Till Översikt"/>
    <hyperlink ref="C2" location="Samf11" display="← Till sammanställningen"/>
  </hyperlinks>
  <printOptions/>
  <pageMargins left="0.25" right="0.25" top="0.75" bottom="0.75" header="0.3" footer="0.3"/>
  <pageSetup fitToHeight="0" fitToWidth="1"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sheetPr>
    <tabColor theme="4" tint="0.5999900102615356"/>
  </sheetPr>
  <dimension ref="B1:U110"/>
  <sheetViews>
    <sheetView showGridLines="0" zoomScalePageLayoutView="0" workbookViewId="0" topLeftCell="A1">
      <pane ySplit="1" topLeftCell="A2" activePane="bottomLeft" state="frozen"/>
      <selection pane="topLeft" activeCell="K10" sqref="K10"/>
      <selection pane="bottomLeft" activeCell="F9" sqref="F9"/>
    </sheetView>
  </sheetViews>
  <sheetFormatPr defaultColWidth="9.00390625" defaultRowHeight="30" customHeight="1"/>
  <cols>
    <col min="1" max="1" width="2.625" style="2" customWidth="1"/>
    <col min="2" max="2" width="6.00390625" style="119" customWidth="1"/>
    <col min="3" max="3" width="47.625" style="31" customWidth="1"/>
    <col min="4" max="4" width="13.625" style="39" customWidth="1"/>
    <col min="5" max="5" width="10.625" style="30" customWidth="1"/>
    <col min="6" max="6" width="22.625" style="30" customWidth="1"/>
    <col min="7" max="17" width="10.625" style="31" customWidth="1"/>
    <col min="18" max="21" width="9.00390625" style="31" customWidth="1"/>
    <col min="22" max="16384" width="9.00390625" style="2" customWidth="1"/>
  </cols>
  <sheetData>
    <row r="1" spans="2:21" ht="33.75" customHeight="1">
      <c r="B1" s="117"/>
      <c r="C1" s="125" t="s">
        <v>100</v>
      </c>
      <c r="D1" s="8"/>
      <c r="E1" s="6"/>
      <c r="F1" s="6"/>
      <c r="G1" s="2"/>
      <c r="H1" s="2"/>
      <c r="I1" s="2"/>
      <c r="J1" s="2"/>
      <c r="K1" s="2"/>
      <c r="L1" s="2"/>
      <c r="M1" s="2"/>
      <c r="N1" s="2"/>
      <c r="O1" s="2"/>
      <c r="P1" s="2"/>
      <c r="Q1" s="2"/>
      <c r="R1" s="2"/>
      <c r="S1" s="2"/>
      <c r="T1" s="2"/>
      <c r="U1" s="2"/>
    </row>
    <row r="2" spans="2:21" s="6" customFormat="1" ht="30" customHeight="1">
      <c r="B2" s="434" t="str">
        <f>Översikt!$B$16</f>
        <v>A 14</v>
      </c>
      <c r="C2" s="435" t="s">
        <v>52</v>
      </c>
      <c r="D2" s="435"/>
      <c r="E2" s="435"/>
      <c r="F2" s="435"/>
      <c r="G2" s="31"/>
      <c r="H2" s="30"/>
      <c r="I2" s="30"/>
      <c r="J2" s="30"/>
      <c r="K2" s="30"/>
      <c r="L2" s="30"/>
      <c r="M2" s="30"/>
      <c r="N2" s="30"/>
      <c r="O2" s="30"/>
      <c r="P2" s="30"/>
      <c r="Q2" s="30"/>
      <c r="R2" s="30"/>
      <c r="S2" s="30"/>
      <c r="T2" s="30"/>
      <c r="U2" s="30"/>
    </row>
    <row r="3" spans="2:21" s="6" customFormat="1" ht="30" customHeight="1">
      <c r="B3" s="434"/>
      <c r="C3" s="436" t="s">
        <v>29</v>
      </c>
      <c r="D3" s="436"/>
      <c r="E3" s="436"/>
      <c r="F3" s="436"/>
      <c r="G3" s="31"/>
      <c r="H3" s="30"/>
      <c r="I3" s="30"/>
      <c r="J3" s="30"/>
      <c r="K3" s="30"/>
      <c r="L3" s="30"/>
      <c r="M3" s="30"/>
      <c r="N3" s="30"/>
      <c r="O3" s="30"/>
      <c r="P3" s="30"/>
      <c r="Q3" s="30"/>
      <c r="R3" s="30"/>
      <c r="S3" s="30"/>
      <c r="T3" s="30"/>
      <c r="U3" s="30"/>
    </row>
    <row r="4" spans="2:21" s="6" customFormat="1" ht="22.5" customHeight="1">
      <c r="B4" s="431" t="s">
        <v>55</v>
      </c>
      <c r="C4" s="432"/>
      <c r="D4" s="47" t="s">
        <v>20</v>
      </c>
      <c r="E4" s="83" t="s">
        <v>23</v>
      </c>
      <c r="F4" s="84" t="s">
        <v>92</v>
      </c>
      <c r="G4" s="31"/>
      <c r="H4" s="30"/>
      <c r="I4" s="30"/>
      <c r="J4" s="30"/>
      <c r="K4" s="30"/>
      <c r="L4" s="30"/>
      <c r="M4" s="30"/>
      <c r="N4" s="30"/>
      <c r="O4" s="30"/>
      <c r="P4" s="30"/>
      <c r="Q4" s="30"/>
      <c r="R4" s="30"/>
      <c r="S4" s="30"/>
      <c r="T4" s="30"/>
      <c r="U4" s="30"/>
    </row>
    <row r="5" spans="2:21" s="6" customFormat="1" ht="30" customHeight="1">
      <c r="B5" s="118" t="str">
        <f>Översikt!$B$16&amp;"."&amp;ROW()-4</f>
        <v>A 14.1</v>
      </c>
      <c r="C5" s="108" t="s">
        <v>82</v>
      </c>
      <c r="D5" s="16"/>
      <c r="E5" s="50">
        <v>0</v>
      </c>
      <c r="F5" s="51" t="s">
        <v>30</v>
      </c>
      <c r="G5" s="31"/>
      <c r="H5" s="30"/>
      <c r="I5" s="30"/>
      <c r="J5" s="30"/>
      <c r="K5" s="30"/>
      <c r="L5" s="30"/>
      <c r="M5" s="30"/>
      <c r="N5" s="30"/>
      <c r="O5" s="30"/>
      <c r="P5" s="30"/>
      <c r="Q5" s="30"/>
      <c r="R5" s="30"/>
      <c r="S5" s="30"/>
      <c r="T5" s="30"/>
      <c r="U5" s="30"/>
    </row>
    <row r="6" spans="2:21" s="6" customFormat="1" ht="30" customHeight="1">
      <c r="B6" s="119"/>
      <c r="C6" s="18"/>
      <c r="D6" s="27"/>
      <c r="E6" s="28"/>
      <c r="F6" s="29"/>
      <c r="G6" s="31"/>
      <c r="H6" s="30"/>
      <c r="I6" s="30"/>
      <c r="J6" s="30"/>
      <c r="K6" s="30"/>
      <c r="L6" s="30"/>
      <c r="M6" s="30"/>
      <c r="N6" s="30"/>
      <c r="O6" s="30"/>
      <c r="P6" s="30"/>
      <c r="Q6" s="30"/>
      <c r="R6" s="30"/>
      <c r="S6" s="30"/>
      <c r="T6" s="30"/>
      <c r="U6" s="30"/>
    </row>
    <row r="7" spans="2:21" s="6" customFormat="1" ht="30" customHeight="1">
      <c r="B7" s="119"/>
      <c r="C7" s="31"/>
      <c r="D7" s="30"/>
      <c r="E7" s="30"/>
      <c r="F7" s="30"/>
      <c r="G7" s="31"/>
      <c r="H7" s="30"/>
      <c r="I7" s="30"/>
      <c r="J7" s="30"/>
      <c r="K7" s="30"/>
      <c r="L7" s="30"/>
      <c r="M7" s="30"/>
      <c r="N7" s="30"/>
      <c r="O7" s="30"/>
      <c r="P7" s="30"/>
      <c r="Q7" s="30"/>
      <c r="R7" s="30"/>
      <c r="S7" s="30"/>
      <c r="T7" s="30"/>
      <c r="U7" s="30"/>
    </row>
    <row r="8" spans="2:21" s="6" customFormat="1" ht="30" customHeight="1">
      <c r="B8" s="119"/>
      <c r="C8" s="31"/>
      <c r="D8" s="30"/>
      <c r="E8" s="30"/>
      <c r="F8" s="30"/>
      <c r="G8" s="31"/>
      <c r="H8" s="30"/>
      <c r="I8" s="30"/>
      <c r="J8" s="30"/>
      <c r="K8" s="30"/>
      <c r="L8" s="30"/>
      <c r="M8" s="30"/>
      <c r="N8" s="30"/>
      <c r="O8" s="30"/>
      <c r="P8" s="30"/>
      <c r="Q8" s="30"/>
      <c r="R8" s="30"/>
      <c r="S8" s="30"/>
      <c r="T8" s="30"/>
      <c r="U8" s="30"/>
    </row>
    <row r="9" spans="2:21" s="6" customFormat="1" ht="30" customHeight="1">
      <c r="B9" s="119"/>
      <c r="C9" s="31"/>
      <c r="D9" s="30"/>
      <c r="E9" s="30"/>
      <c r="F9" s="30"/>
      <c r="G9" s="31"/>
      <c r="H9" s="30"/>
      <c r="I9" s="30"/>
      <c r="J9" s="30"/>
      <c r="K9" s="30"/>
      <c r="L9" s="30"/>
      <c r="M9" s="30"/>
      <c r="N9" s="30"/>
      <c r="O9" s="30"/>
      <c r="P9" s="30"/>
      <c r="Q9" s="30"/>
      <c r="R9" s="30"/>
      <c r="S9" s="30"/>
      <c r="T9" s="30"/>
      <c r="U9" s="30"/>
    </row>
    <row r="10" spans="2:21" s="6" customFormat="1" ht="30" customHeight="1">
      <c r="B10" s="119"/>
      <c r="C10" s="31"/>
      <c r="D10" s="30"/>
      <c r="E10" s="30"/>
      <c r="F10" s="30"/>
      <c r="G10" s="31"/>
      <c r="H10" s="30"/>
      <c r="I10" s="30"/>
      <c r="J10" s="30"/>
      <c r="K10" s="30"/>
      <c r="L10" s="30"/>
      <c r="M10" s="30"/>
      <c r="N10" s="30"/>
      <c r="O10" s="30"/>
      <c r="P10" s="30"/>
      <c r="Q10" s="30"/>
      <c r="R10" s="30"/>
      <c r="S10" s="30"/>
      <c r="T10" s="30"/>
      <c r="U10" s="30"/>
    </row>
    <row r="11" spans="2:21" s="6" customFormat="1" ht="30" customHeight="1">
      <c r="B11" s="119"/>
      <c r="C11" s="31"/>
      <c r="D11" s="30"/>
      <c r="E11" s="30"/>
      <c r="F11" s="30"/>
      <c r="G11" s="31"/>
      <c r="H11" s="30"/>
      <c r="I11" s="30"/>
      <c r="J11" s="30"/>
      <c r="K11" s="30"/>
      <c r="L11" s="30"/>
      <c r="M11" s="30"/>
      <c r="N11" s="30"/>
      <c r="O11" s="30"/>
      <c r="P11" s="30"/>
      <c r="Q11" s="30"/>
      <c r="R11" s="30"/>
      <c r="S11" s="30"/>
      <c r="T11" s="30"/>
      <c r="U11" s="30"/>
    </row>
    <row r="12" spans="2:21" s="6" customFormat="1" ht="30" customHeight="1">
      <c r="B12" s="119"/>
      <c r="C12" s="31"/>
      <c r="D12" s="30"/>
      <c r="E12" s="30"/>
      <c r="F12" s="30"/>
      <c r="G12" s="31"/>
      <c r="H12" s="30"/>
      <c r="I12" s="30"/>
      <c r="J12" s="30"/>
      <c r="K12" s="30"/>
      <c r="L12" s="30"/>
      <c r="M12" s="30"/>
      <c r="N12" s="30"/>
      <c r="O12" s="30"/>
      <c r="P12" s="30"/>
      <c r="Q12" s="30"/>
      <c r="R12" s="30"/>
      <c r="S12" s="30"/>
      <c r="T12" s="30"/>
      <c r="U12" s="30"/>
    </row>
    <row r="13" spans="2:21" s="6" customFormat="1" ht="30" customHeight="1">
      <c r="B13" s="119"/>
      <c r="C13" s="31"/>
      <c r="D13" s="30"/>
      <c r="E13" s="30"/>
      <c r="F13" s="30"/>
      <c r="G13" s="31"/>
      <c r="H13" s="30"/>
      <c r="I13" s="30"/>
      <c r="J13" s="30"/>
      <c r="K13" s="30"/>
      <c r="L13" s="30"/>
      <c r="M13" s="30"/>
      <c r="N13" s="30"/>
      <c r="O13" s="30"/>
      <c r="P13" s="30"/>
      <c r="Q13" s="30"/>
      <c r="R13" s="30"/>
      <c r="S13" s="30"/>
      <c r="T13" s="30"/>
      <c r="U13" s="30"/>
    </row>
    <row r="14" spans="2:21" s="6" customFormat="1" ht="30" customHeight="1">
      <c r="B14" s="119"/>
      <c r="C14" s="31"/>
      <c r="D14" s="30"/>
      <c r="E14" s="30"/>
      <c r="F14" s="30"/>
      <c r="G14" s="31"/>
      <c r="H14" s="30"/>
      <c r="I14" s="30"/>
      <c r="J14" s="30"/>
      <c r="K14" s="30"/>
      <c r="L14" s="30"/>
      <c r="M14" s="30"/>
      <c r="N14" s="30"/>
      <c r="O14" s="30"/>
      <c r="P14" s="30"/>
      <c r="Q14" s="30"/>
      <c r="R14" s="30"/>
      <c r="S14" s="30"/>
      <c r="T14" s="30"/>
      <c r="U14" s="30"/>
    </row>
    <row r="15" spans="2:21" s="6" customFormat="1" ht="30" customHeight="1">
      <c r="B15" s="119"/>
      <c r="C15" s="31"/>
      <c r="D15" s="30"/>
      <c r="E15" s="30"/>
      <c r="F15" s="30"/>
      <c r="G15" s="31"/>
      <c r="H15" s="30"/>
      <c r="I15" s="30"/>
      <c r="J15" s="30"/>
      <c r="K15" s="30"/>
      <c r="L15" s="30"/>
      <c r="M15" s="30"/>
      <c r="N15" s="30"/>
      <c r="O15" s="30"/>
      <c r="P15" s="30"/>
      <c r="Q15" s="30"/>
      <c r="R15" s="30"/>
      <c r="S15" s="30"/>
      <c r="T15" s="30"/>
      <c r="U15" s="30"/>
    </row>
    <row r="16" spans="2:21" s="6" customFormat="1" ht="30" customHeight="1">
      <c r="B16" s="119"/>
      <c r="C16" s="31"/>
      <c r="D16" s="30"/>
      <c r="E16" s="30"/>
      <c r="F16" s="30"/>
      <c r="G16" s="31"/>
      <c r="H16" s="30"/>
      <c r="I16" s="30"/>
      <c r="J16" s="30"/>
      <c r="K16" s="30"/>
      <c r="L16" s="30"/>
      <c r="M16" s="30"/>
      <c r="N16" s="30"/>
      <c r="O16" s="30"/>
      <c r="P16" s="30"/>
      <c r="Q16" s="30"/>
      <c r="R16" s="30"/>
      <c r="S16" s="30"/>
      <c r="T16" s="30"/>
      <c r="U16" s="30"/>
    </row>
    <row r="17" spans="2:21" s="6" customFormat="1" ht="30" customHeight="1">
      <c r="B17" s="119"/>
      <c r="C17" s="31"/>
      <c r="D17" s="30"/>
      <c r="E17" s="30"/>
      <c r="F17" s="30"/>
      <c r="G17" s="31"/>
      <c r="H17" s="30"/>
      <c r="I17" s="30"/>
      <c r="J17" s="30"/>
      <c r="K17" s="30"/>
      <c r="L17" s="30"/>
      <c r="M17" s="30"/>
      <c r="N17" s="30"/>
      <c r="O17" s="30"/>
      <c r="P17" s="30"/>
      <c r="Q17" s="30"/>
      <c r="R17" s="30"/>
      <c r="S17" s="30"/>
      <c r="T17" s="30"/>
      <c r="U17" s="30"/>
    </row>
    <row r="18" spans="2:21" s="6" customFormat="1" ht="30" customHeight="1">
      <c r="B18" s="119"/>
      <c r="C18" s="31"/>
      <c r="D18" s="30"/>
      <c r="E18" s="30"/>
      <c r="F18" s="30"/>
      <c r="G18" s="31"/>
      <c r="H18" s="30"/>
      <c r="I18" s="30"/>
      <c r="J18" s="30"/>
      <c r="K18" s="30"/>
      <c r="L18" s="30"/>
      <c r="M18" s="30"/>
      <c r="N18" s="30"/>
      <c r="O18" s="30"/>
      <c r="P18" s="30"/>
      <c r="Q18" s="30"/>
      <c r="R18" s="30"/>
      <c r="S18" s="30"/>
      <c r="T18" s="30"/>
      <c r="U18" s="30"/>
    </row>
    <row r="19" spans="2:21" s="6" customFormat="1" ht="30" customHeight="1">
      <c r="B19" s="119"/>
      <c r="C19" s="31"/>
      <c r="D19" s="30"/>
      <c r="E19" s="30"/>
      <c r="F19" s="30"/>
      <c r="G19" s="31"/>
      <c r="H19" s="30"/>
      <c r="I19" s="30"/>
      <c r="J19" s="30"/>
      <c r="K19" s="30"/>
      <c r="L19" s="30"/>
      <c r="M19" s="30"/>
      <c r="N19" s="30"/>
      <c r="O19" s="30"/>
      <c r="P19" s="30"/>
      <c r="Q19" s="30"/>
      <c r="R19" s="30"/>
      <c r="S19" s="30"/>
      <c r="T19" s="30"/>
      <c r="U19" s="30"/>
    </row>
    <row r="20" spans="2:21" s="6" customFormat="1" ht="30" customHeight="1">
      <c r="B20" s="119"/>
      <c r="C20" s="31"/>
      <c r="D20" s="30"/>
      <c r="E20" s="30"/>
      <c r="F20" s="30"/>
      <c r="G20" s="31"/>
      <c r="H20" s="30"/>
      <c r="I20" s="30"/>
      <c r="J20" s="30"/>
      <c r="K20" s="30"/>
      <c r="L20" s="30"/>
      <c r="M20" s="30"/>
      <c r="N20" s="30"/>
      <c r="O20" s="30"/>
      <c r="P20" s="30"/>
      <c r="Q20" s="30"/>
      <c r="R20" s="30"/>
      <c r="S20" s="30"/>
      <c r="T20" s="30"/>
      <c r="U20" s="30"/>
    </row>
    <row r="21" spans="2:21" s="6" customFormat="1" ht="30" customHeight="1">
      <c r="B21" s="119"/>
      <c r="C21" s="31"/>
      <c r="D21" s="30"/>
      <c r="E21" s="30"/>
      <c r="F21" s="30"/>
      <c r="G21" s="31"/>
      <c r="H21" s="30"/>
      <c r="I21" s="30"/>
      <c r="J21" s="30"/>
      <c r="K21" s="30"/>
      <c r="L21" s="30"/>
      <c r="M21" s="30"/>
      <c r="N21" s="30"/>
      <c r="O21" s="30"/>
      <c r="P21" s="30"/>
      <c r="Q21" s="30"/>
      <c r="R21" s="30"/>
      <c r="S21" s="30"/>
      <c r="T21" s="30"/>
      <c r="U21" s="30"/>
    </row>
    <row r="22" spans="2:21" s="6" customFormat="1" ht="30" customHeight="1">
      <c r="B22" s="119"/>
      <c r="C22" s="31"/>
      <c r="D22" s="30"/>
      <c r="E22" s="30"/>
      <c r="F22" s="30"/>
      <c r="G22" s="31"/>
      <c r="H22" s="30"/>
      <c r="I22" s="30"/>
      <c r="J22" s="30"/>
      <c r="K22" s="30"/>
      <c r="L22" s="30"/>
      <c r="M22" s="30"/>
      <c r="N22" s="30"/>
      <c r="O22" s="30"/>
      <c r="P22" s="30"/>
      <c r="Q22" s="30"/>
      <c r="R22" s="30"/>
      <c r="S22" s="30"/>
      <c r="T22" s="30"/>
      <c r="U22" s="30"/>
    </row>
    <row r="23" spans="2:21" s="6" customFormat="1" ht="30" customHeight="1">
      <c r="B23" s="119"/>
      <c r="C23" s="31"/>
      <c r="D23" s="30"/>
      <c r="E23" s="30"/>
      <c r="F23" s="30"/>
      <c r="G23" s="31"/>
      <c r="H23" s="30"/>
      <c r="I23" s="30"/>
      <c r="J23" s="30"/>
      <c r="K23" s="30"/>
      <c r="L23" s="30"/>
      <c r="M23" s="30"/>
      <c r="N23" s="30"/>
      <c r="O23" s="30"/>
      <c r="P23" s="30"/>
      <c r="Q23" s="30"/>
      <c r="R23" s="30"/>
      <c r="S23" s="30"/>
      <c r="T23" s="30"/>
      <c r="U23" s="30"/>
    </row>
    <row r="24" spans="2:21" s="6" customFormat="1" ht="30" customHeight="1">
      <c r="B24" s="119"/>
      <c r="C24" s="31"/>
      <c r="D24" s="30"/>
      <c r="E24" s="30"/>
      <c r="F24" s="30"/>
      <c r="G24" s="31"/>
      <c r="H24" s="30"/>
      <c r="I24" s="30"/>
      <c r="J24" s="30"/>
      <c r="K24" s="30"/>
      <c r="L24" s="30"/>
      <c r="M24" s="30"/>
      <c r="N24" s="30"/>
      <c r="O24" s="30"/>
      <c r="P24" s="30"/>
      <c r="Q24" s="30"/>
      <c r="R24" s="30"/>
      <c r="S24" s="30"/>
      <c r="T24" s="30"/>
      <c r="U24" s="30"/>
    </row>
    <row r="25" spans="2:21" s="6" customFormat="1" ht="30" customHeight="1">
      <c r="B25" s="119"/>
      <c r="C25" s="31"/>
      <c r="D25" s="30"/>
      <c r="E25" s="30"/>
      <c r="F25" s="30"/>
      <c r="G25" s="31"/>
      <c r="H25" s="30"/>
      <c r="I25" s="30"/>
      <c r="J25" s="30"/>
      <c r="K25" s="30"/>
      <c r="L25" s="30"/>
      <c r="M25" s="30"/>
      <c r="N25" s="30"/>
      <c r="O25" s="30"/>
      <c r="P25" s="30"/>
      <c r="Q25" s="30"/>
      <c r="R25" s="30"/>
      <c r="S25" s="30"/>
      <c r="T25" s="30"/>
      <c r="U25" s="30"/>
    </row>
    <row r="26" spans="2:21" s="6" customFormat="1" ht="30" customHeight="1">
      <c r="B26" s="119"/>
      <c r="C26" s="31"/>
      <c r="D26" s="30"/>
      <c r="E26" s="30"/>
      <c r="F26" s="30"/>
      <c r="G26" s="31"/>
      <c r="H26" s="30"/>
      <c r="I26" s="30"/>
      <c r="J26" s="30"/>
      <c r="K26" s="30"/>
      <c r="L26" s="30"/>
      <c r="M26" s="30"/>
      <c r="N26" s="30"/>
      <c r="O26" s="30"/>
      <c r="P26" s="30"/>
      <c r="Q26" s="30"/>
      <c r="R26" s="30"/>
      <c r="S26" s="30"/>
      <c r="T26" s="30"/>
      <c r="U26" s="30"/>
    </row>
    <row r="27" spans="2:21" s="6" customFormat="1" ht="30" customHeight="1">
      <c r="B27" s="119"/>
      <c r="C27" s="31"/>
      <c r="D27" s="30"/>
      <c r="E27" s="30"/>
      <c r="F27" s="30"/>
      <c r="G27" s="31"/>
      <c r="H27" s="30"/>
      <c r="I27" s="30"/>
      <c r="J27" s="30"/>
      <c r="K27" s="30"/>
      <c r="L27" s="30"/>
      <c r="M27" s="30"/>
      <c r="N27" s="30"/>
      <c r="O27" s="30"/>
      <c r="P27" s="30"/>
      <c r="Q27" s="30"/>
      <c r="R27" s="30"/>
      <c r="S27" s="30"/>
      <c r="T27" s="30"/>
      <c r="U27" s="30"/>
    </row>
    <row r="28" spans="2:21" s="6" customFormat="1" ht="30" customHeight="1">
      <c r="B28" s="119"/>
      <c r="C28" s="31"/>
      <c r="D28" s="30"/>
      <c r="E28" s="30"/>
      <c r="F28" s="30"/>
      <c r="G28" s="31"/>
      <c r="H28" s="30"/>
      <c r="I28" s="30"/>
      <c r="J28" s="30"/>
      <c r="K28" s="30"/>
      <c r="L28" s="30"/>
      <c r="M28" s="30"/>
      <c r="N28" s="30"/>
      <c r="O28" s="30"/>
      <c r="P28" s="30"/>
      <c r="Q28" s="30"/>
      <c r="R28" s="30"/>
      <c r="S28" s="30"/>
      <c r="T28" s="30"/>
      <c r="U28" s="30"/>
    </row>
    <row r="29" spans="2:21" s="6" customFormat="1" ht="30" customHeight="1">
      <c r="B29" s="119"/>
      <c r="C29" s="31"/>
      <c r="D29" s="30"/>
      <c r="E29" s="30"/>
      <c r="F29" s="30"/>
      <c r="G29" s="31"/>
      <c r="H29" s="30"/>
      <c r="I29" s="30"/>
      <c r="J29" s="30"/>
      <c r="K29" s="30"/>
      <c r="L29" s="30"/>
      <c r="M29" s="30"/>
      <c r="N29" s="30"/>
      <c r="O29" s="30"/>
      <c r="P29" s="30"/>
      <c r="Q29" s="30"/>
      <c r="R29" s="30"/>
      <c r="S29" s="30"/>
      <c r="T29" s="30"/>
      <c r="U29" s="30"/>
    </row>
    <row r="30" spans="2:21" s="6" customFormat="1" ht="30" customHeight="1">
      <c r="B30" s="119"/>
      <c r="C30" s="31"/>
      <c r="D30" s="30"/>
      <c r="E30" s="30"/>
      <c r="F30" s="30"/>
      <c r="G30" s="31"/>
      <c r="H30" s="30"/>
      <c r="I30" s="30"/>
      <c r="J30" s="30"/>
      <c r="K30" s="30"/>
      <c r="L30" s="30"/>
      <c r="M30" s="30"/>
      <c r="N30" s="30"/>
      <c r="O30" s="30"/>
      <c r="P30" s="30"/>
      <c r="Q30" s="30"/>
      <c r="R30" s="30"/>
      <c r="S30" s="30"/>
      <c r="T30" s="30"/>
      <c r="U30" s="30"/>
    </row>
    <row r="31" spans="2:21" s="6" customFormat="1" ht="30" customHeight="1">
      <c r="B31" s="119"/>
      <c r="C31" s="31"/>
      <c r="D31" s="30"/>
      <c r="E31" s="30"/>
      <c r="F31" s="30"/>
      <c r="G31" s="31"/>
      <c r="H31" s="30"/>
      <c r="I31" s="30"/>
      <c r="J31" s="30"/>
      <c r="K31" s="30"/>
      <c r="L31" s="30"/>
      <c r="M31" s="30"/>
      <c r="N31" s="30"/>
      <c r="O31" s="30"/>
      <c r="P31" s="30"/>
      <c r="Q31" s="30"/>
      <c r="R31" s="30"/>
      <c r="S31" s="30"/>
      <c r="T31" s="30"/>
      <c r="U31" s="30"/>
    </row>
    <row r="32" spans="2:21" s="6" customFormat="1" ht="30" customHeight="1">
      <c r="B32" s="119"/>
      <c r="C32" s="31"/>
      <c r="D32" s="30"/>
      <c r="E32" s="30"/>
      <c r="F32" s="30"/>
      <c r="G32" s="31"/>
      <c r="H32" s="30"/>
      <c r="I32" s="30"/>
      <c r="J32" s="30"/>
      <c r="K32" s="30"/>
      <c r="L32" s="30"/>
      <c r="M32" s="30"/>
      <c r="N32" s="30"/>
      <c r="O32" s="30"/>
      <c r="P32" s="30"/>
      <c r="Q32" s="30"/>
      <c r="R32" s="30"/>
      <c r="S32" s="30"/>
      <c r="T32" s="30"/>
      <c r="U32" s="30"/>
    </row>
    <row r="33" spans="2:21" s="6" customFormat="1" ht="30" customHeight="1">
      <c r="B33" s="119"/>
      <c r="C33" s="31"/>
      <c r="D33" s="30"/>
      <c r="E33" s="30"/>
      <c r="F33" s="30"/>
      <c r="G33" s="31"/>
      <c r="H33" s="30"/>
      <c r="I33" s="30"/>
      <c r="J33" s="30"/>
      <c r="K33" s="30"/>
      <c r="L33" s="30"/>
      <c r="M33" s="30"/>
      <c r="N33" s="30"/>
      <c r="O33" s="30"/>
      <c r="P33" s="30"/>
      <c r="Q33" s="30"/>
      <c r="R33" s="30"/>
      <c r="S33" s="30"/>
      <c r="T33" s="30"/>
      <c r="U33" s="30"/>
    </row>
    <row r="34" spans="2:21" s="6" customFormat="1" ht="30" customHeight="1">
      <c r="B34" s="119"/>
      <c r="C34" s="31"/>
      <c r="D34" s="30"/>
      <c r="E34" s="30"/>
      <c r="F34" s="30"/>
      <c r="G34" s="31"/>
      <c r="H34" s="30"/>
      <c r="I34" s="30"/>
      <c r="J34" s="30"/>
      <c r="K34" s="30"/>
      <c r="L34" s="30"/>
      <c r="M34" s="30"/>
      <c r="N34" s="30"/>
      <c r="O34" s="30"/>
      <c r="P34" s="30"/>
      <c r="Q34" s="30"/>
      <c r="R34" s="30"/>
      <c r="S34" s="30"/>
      <c r="T34" s="30"/>
      <c r="U34" s="30"/>
    </row>
    <row r="35" spans="2:21" s="6" customFormat="1" ht="30" customHeight="1">
      <c r="B35" s="119"/>
      <c r="C35" s="31"/>
      <c r="D35" s="30"/>
      <c r="E35" s="30"/>
      <c r="F35" s="30"/>
      <c r="G35" s="31"/>
      <c r="H35" s="30"/>
      <c r="I35" s="30"/>
      <c r="J35" s="30"/>
      <c r="K35" s="30"/>
      <c r="L35" s="30"/>
      <c r="M35" s="30"/>
      <c r="N35" s="30"/>
      <c r="O35" s="30"/>
      <c r="P35" s="30"/>
      <c r="Q35" s="30"/>
      <c r="R35" s="30"/>
      <c r="S35" s="30"/>
      <c r="T35" s="30"/>
      <c r="U35" s="30"/>
    </row>
    <row r="36" spans="2:21" s="6" customFormat="1" ht="30" customHeight="1">
      <c r="B36" s="119"/>
      <c r="C36" s="31"/>
      <c r="D36" s="30"/>
      <c r="E36" s="30"/>
      <c r="F36" s="30"/>
      <c r="G36" s="31"/>
      <c r="H36" s="30"/>
      <c r="I36" s="30"/>
      <c r="J36" s="30"/>
      <c r="K36" s="30"/>
      <c r="L36" s="30"/>
      <c r="M36" s="30"/>
      <c r="N36" s="30"/>
      <c r="O36" s="30"/>
      <c r="P36" s="30"/>
      <c r="Q36" s="30"/>
      <c r="R36" s="30"/>
      <c r="S36" s="30"/>
      <c r="T36" s="30"/>
      <c r="U36" s="30"/>
    </row>
    <row r="37" spans="2:21" s="6" customFormat="1" ht="30" customHeight="1">
      <c r="B37" s="119"/>
      <c r="C37" s="31"/>
      <c r="D37" s="30"/>
      <c r="E37" s="30"/>
      <c r="F37" s="30"/>
      <c r="G37" s="31"/>
      <c r="H37" s="30"/>
      <c r="I37" s="30"/>
      <c r="J37" s="30"/>
      <c r="K37" s="30"/>
      <c r="L37" s="30"/>
      <c r="M37" s="30"/>
      <c r="N37" s="30"/>
      <c r="O37" s="30"/>
      <c r="P37" s="30"/>
      <c r="Q37" s="30"/>
      <c r="R37" s="30"/>
      <c r="S37" s="30"/>
      <c r="T37" s="30"/>
      <c r="U37" s="30"/>
    </row>
    <row r="38" spans="2:21" s="6" customFormat="1" ht="30" customHeight="1">
      <c r="B38" s="119"/>
      <c r="C38" s="31"/>
      <c r="D38" s="30"/>
      <c r="E38" s="30"/>
      <c r="F38" s="30"/>
      <c r="G38" s="31"/>
      <c r="H38" s="30"/>
      <c r="I38" s="30"/>
      <c r="J38" s="30"/>
      <c r="K38" s="30"/>
      <c r="L38" s="30"/>
      <c r="M38" s="30"/>
      <c r="N38" s="30"/>
      <c r="O38" s="30"/>
      <c r="P38" s="30"/>
      <c r="Q38" s="30"/>
      <c r="R38" s="30"/>
      <c r="S38" s="30"/>
      <c r="T38" s="30"/>
      <c r="U38" s="30"/>
    </row>
    <row r="39" spans="2:21" s="6" customFormat="1" ht="30" customHeight="1">
      <c r="B39" s="119"/>
      <c r="C39" s="31"/>
      <c r="D39" s="30"/>
      <c r="E39" s="30"/>
      <c r="F39" s="30"/>
      <c r="G39" s="31"/>
      <c r="H39" s="30"/>
      <c r="I39" s="30"/>
      <c r="J39" s="30"/>
      <c r="K39" s="30"/>
      <c r="L39" s="30"/>
      <c r="M39" s="30"/>
      <c r="N39" s="30"/>
      <c r="O39" s="30"/>
      <c r="P39" s="30"/>
      <c r="Q39" s="30"/>
      <c r="R39" s="30"/>
      <c r="S39" s="30"/>
      <c r="T39" s="30"/>
      <c r="U39" s="30"/>
    </row>
    <row r="40" spans="2:21" s="6" customFormat="1" ht="30" customHeight="1">
      <c r="B40" s="119"/>
      <c r="C40" s="31"/>
      <c r="D40" s="30"/>
      <c r="E40" s="30"/>
      <c r="F40" s="30"/>
      <c r="G40" s="31"/>
      <c r="H40" s="30"/>
      <c r="I40" s="30"/>
      <c r="J40" s="30"/>
      <c r="K40" s="30"/>
      <c r="L40" s="30"/>
      <c r="M40" s="30"/>
      <c r="N40" s="30"/>
      <c r="O40" s="30"/>
      <c r="P40" s="30"/>
      <c r="Q40" s="30"/>
      <c r="R40" s="30"/>
      <c r="S40" s="30"/>
      <c r="T40" s="30"/>
      <c r="U40" s="30"/>
    </row>
    <row r="41" spans="2:21" s="6" customFormat="1" ht="30" customHeight="1">
      <c r="B41" s="119"/>
      <c r="C41" s="31"/>
      <c r="D41" s="30"/>
      <c r="E41" s="30"/>
      <c r="F41" s="30"/>
      <c r="G41" s="31"/>
      <c r="H41" s="30"/>
      <c r="I41" s="30"/>
      <c r="J41" s="30"/>
      <c r="K41" s="30"/>
      <c r="L41" s="30"/>
      <c r="M41" s="30"/>
      <c r="N41" s="30"/>
      <c r="O41" s="30"/>
      <c r="P41" s="30"/>
      <c r="Q41" s="30"/>
      <c r="R41" s="30"/>
      <c r="S41" s="30"/>
      <c r="T41" s="30"/>
      <c r="U41" s="30"/>
    </row>
    <row r="42" spans="2:21" s="6" customFormat="1" ht="30" customHeight="1">
      <c r="B42" s="119"/>
      <c r="C42" s="31"/>
      <c r="D42" s="30"/>
      <c r="E42" s="30"/>
      <c r="F42" s="30"/>
      <c r="G42" s="31"/>
      <c r="H42" s="30"/>
      <c r="I42" s="30"/>
      <c r="J42" s="30"/>
      <c r="K42" s="30"/>
      <c r="L42" s="30"/>
      <c r="M42" s="30"/>
      <c r="N42" s="30"/>
      <c r="O42" s="30"/>
      <c r="P42" s="30"/>
      <c r="Q42" s="30"/>
      <c r="R42" s="30"/>
      <c r="S42" s="30"/>
      <c r="T42" s="30"/>
      <c r="U42" s="30"/>
    </row>
    <row r="43" spans="2:21" s="6" customFormat="1" ht="30" customHeight="1">
      <c r="B43" s="119"/>
      <c r="C43" s="31"/>
      <c r="D43" s="30"/>
      <c r="E43" s="30"/>
      <c r="F43" s="30"/>
      <c r="G43" s="31"/>
      <c r="H43" s="30"/>
      <c r="I43" s="30"/>
      <c r="J43" s="30"/>
      <c r="K43" s="30"/>
      <c r="L43" s="30"/>
      <c r="M43" s="30"/>
      <c r="N43" s="30"/>
      <c r="O43" s="30"/>
      <c r="P43" s="30"/>
      <c r="Q43" s="30"/>
      <c r="R43" s="30"/>
      <c r="S43" s="30"/>
      <c r="T43" s="30"/>
      <c r="U43" s="30"/>
    </row>
    <row r="44" spans="2:21" s="6" customFormat="1" ht="30" customHeight="1">
      <c r="B44" s="119"/>
      <c r="C44" s="31"/>
      <c r="D44" s="30"/>
      <c r="E44" s="30"/>
      <c r="F44" s="30"/>
      <c r="G44" s="31"/>
      <c r="H44" s="30"/>
      <c r="I44" s="30"/>
      <c r="J44" s="30"/>
      <c r="K44" s="30"/>
      <c r="L44" s="30"/>
      <c r="M44" s="30"/>
      <c r="N44" s="30"/>
      <c r="O44" s="30"/>
      <c r="P44" s="30"/>
      <c r="Q44" s="30"/>
      <c r="R44" s="30"/>
      <c r="S44" s="30"/>
      <c r="T44" s="30"/>
      <c r="U44" s="30"/>
    </row>
    <row r="45" spans="2:21" s="6" customFormat="1" ht="30" customHeight="1">
      <c r="B45" s="119"/>
      <c r="C45" s="31"/>
      <c r="D45" s="30"/>
      <c r="E45" s="30"/>
      <c r="F45" s="30"/>
      <c r="G45" s="31"/>
      <c r="H45" s="30"/>
      <c r="I45" s="30"/>
      <c r="J45" s="30"/>
      <c r="K45" s="30"/>
      <c r="L45" s="30"/>
      <c r="M45" s="30"/>
      <c r="N45" s="30"/>
      <c r="O45" s="30"/>
      <c r="P45" s="30"/>
      <c r="Q45" s="30"/>
      <c r="R45" s="30"/>
      <c r="S45" s="30"/>
      <c r="T45" s="30"/>
      <c r="U45" s="30"/>
    </row>
    <row r="46" spans="2:21" s="6" customFormat="1" ht="30" customHeight="1">
      <c r="B46" s="119"/>
      <c r="C46" s="31"/>
      <c r="D46" s="30"/>
      <c r="E46" s="30"/>
      <c r="F46" s="30"/>
      <c r="G46" s="31"/>
      <c r="H46" s="30"/>
      <c r="I46" s="30"/>
      <c r="J46" s="30"/>
      <c r="K46" s="30"/>
      <c r="L46" s="30"/>
      <c r="M46" s="30"/>
      <c r="N46" s="30"/>
      <c r="O46" s="30"/>
      <c r="P46" s="30"/>
      <c r="Q46" s="30"/>
      <c r="R46" s="30"/>
      <c r="S46" s="30"/>
      <c r="T46" s="30"/>
      <c r="U46" s="30"/>
    </row>
    <row r="47" spans="2:21" s="6" customFormat="1" ht="30" customHeight="1">
      <c r="B47" s="119"/>
      <c r="C47" s="31"/>
      <c r="D47" s="30"/>
      <c r="E47" s="30"/>
      <c r="F47" s="30"/>
      <c r="G47" s="31"/>
      <c r="H47" s="30"/>
      <c r="I47" s="30"/>
      <c r="J47" s="30"/>
      <c r="K47" s="30"/>
      <c r="L47" s="30"/>
      <c r="M47" s="30"/>
      <c r="N47" s="30"/>
      <c r="O47" s="30"/>
      <c r="P47" s="30"/>
      <c r="Q47" s="30"/>
      <c r="R47" s="30"/>
      <c r="S47" s="30"/>
      <c r="T47" s="30"/>
      <c r="U47" s="30"/>
    </row>
    <row r="48" spans="2:21" s="6" customFormat="1" ht="30" customHeight="1">
      <c r="B48" s="119"/>
      <c r="C48" s="31"/>
      <c r="D48" s="30"/>
      <c r="E48" s="30"/>
      <c r="F48" s="30"/>
      <c r="G48" s="31"/>
      <c r="H48" s="30"/>
      <c r="I48" s="30"/>
      <c r="J48" s="30"/>
      <c r="K48" s="30"/>
      <c r="L48" s="30"/>
      <c r="M48" s="30"/>
      <c r="N48" s="30"/>
      <c r="O48" s="30"/>
      <c r="P48" s="30"/>
      <c r="Q48" s="30"/>
      <c r="R48" s="30"/>
      <c r="S48" s="30"/>
      <c r="T48" s="30"/>
      <c r="U48" s="30"/>
    </row>
    <row r="49" spans="2:21" s="6" customFormat="1" ht="30" customHeight="1">
      <c r="B49" s="119"/>
      <c r="C49" s="31"/>
      <c r="D49" s="30"/>
      <c r="E49" s="30"/>
      <c r="F49" s="30"/>
      <c r="G49" s="31"/>
      <c r="H49" s="30"/>
      <c r="I49" s="30"/>
      <c r="J49" s="30"/>
      <c r="K49" s="30"/>
      <c r="L49" s="30"/>
      <c r="M49" s="30"/>
      <c r="N49" s="30"/>
      <c r="O49" s="30"/>
      <c r="P49" s="30"/>
      <c r="Q49" s="30"/>
      <c r="R49" s="30"/>
      <c r="S49" s="30"/>
      <c r="T49" s="30"/>
      <c r="U49" s="30"/>
    </row>
    <row r="50" spans="2:21" s="6" customFormat="1" ht="30" customHeight="1">
      <c r="B50" s="119"/>
      <c r="C50" s="31"/>
      <c r="D50" s="30"/>
      <c r="E50" s="30"/>
      <c r="F50" s="30"/>
      <c r="G50" s="31"/>
      <c r="H50" s="30"/>
      <c r="I50" s="30"/>
      <c r="J50" s="30"/>
      <c r="K50" s="30"/>
      <c r="L50" s="30"/>
      <c r="M50" s="30"/>
      <c r="N50" s="30"/>
      <c r="O50" s="30"/>
      <c r="P50" s="30"/>
      <c r="Q50" s="30"/>
      <c r="R50" s="30"/>
      <c r="S50" s="30"/>
      <c r="T50" s="30"/>
      <c r="U50" s="30"/>
    </row>
    <row r="51" spans="2:21" s="6" customFormat="1" ht="30" customHeight="1">
      <c r="B51" s="119"/>
      <c r="C51" s="31"/>
      <c r="D51" s="30"/>
      <c r="E51" s="30"/>
      <c r="F51" s="30"/>
      <c r="G51" s="31"/>
      <c r="H51" s="30"/>
      <c r="I51" s="30"/>
      <c r="J51" s="30"/>
      <c r="K51" s="30"/>
      <c r="L51" s="30"/>
      <c r="M51" s="30"/>
      <c r="N51" s="30"/>
      <c r="O51" s="30"/>
      <c r="P51" s="30"/>
      <c r="Q51" s="30"/>
      <c r="R51" s="30"/>
      <c r="S51" s="30"/>
      <c r="T51" s="30"/>
      <c r="U51" s="30"/>
    </row>
    <row r="52" spans="2:21" s="6" customFormat="1" ht="30" customHeight="1">
      <c r="B52" s="119"/>
      <c r="C52" s="31"/>
      <c r="D52" s="30"/>
      <c r="E52" s="30"/>
      <c r="F52" s="30"/>
      <c r="G52" s="31"/>
      <c r="H52" s="30"/>
      <c r="I52" s="30"/>
      <c r="J52" s="30"/>
      <c r="K52" s="30"/>
      <c r="L52" s="30"/>
      <c r="M52" s="30"/>
      <c r="N52" s="30"/>
      <c r="O52" s="30"/>
      <c r="P52" s="30"/>
      <c r="Q52" s="30"/>
      <c r="R52" s="30"/>
      <c r="S52" s="30"/>
      <c r="T52" s="30"/>
      <c r="U52" s="30"/>
    </row>
    <row r="53" spans="2:21" s="6" customFormat="1" ht="30" customHeight="1">
      <c r="B53" s="119"/>
      <c r="C53" s="31"/>
      <c r="D53" s="30"/>
      <c r="E53" s="30"/>
      <c r="F53" s="30"/>
      <c r="G53" s="31"/>
      <c r="H53" s="30"/>
      <c r="I53" s="30"/>
      <c r="J53" s="30"/>
      <c r="K53" s="30"/>
      <c r="L53" s="30"/>
      <c r="M53" s="30"/>
      <c r="N53" s="30"/>
      <c r="O53" s="30"/>
      <c r="P53" s="30"/>
      <c r="Q53" s="30"/>
      <c r="R53" s="30"/>
      <c r="S53" s="30"/>
      <c r="T53" s="30"/>
      <c r="U53" s="30"/>
    </row>
    <row r="54" spans="2:21" s="6" customFormat="1" ht="30" customHeight="1">
      <c r="B54" s="119"/>
      <c r="C54" s="31"/>
      <c r="D54" s="30"/>
      <c r="E54" s="30"/>
      <c r="F54" s="30"/>
      <c r="G54" s="31"/>
      <c r="H54" s="30"/>
      <c r="I54" s="30"/>
      <c r="J54" s="30"/>
      <c r="K54" s="30"/>
      <c r="L54" s="30"/>
      <c r="M54" s="30"/>
      <c r="N54" s="30"/>
      <c r="O54" s="30"/>
      <c r="P54" s="30"/>
      <c r="Q54" s="30"/>
      <c r="R54" s="30"/>
      <c r="S54" s="30"/>
      <c r="T54" s="30"/>
      <c r="U54" s="30"/>
    </row>
    <row r="55" spans="2:21" s="6" customFormat="1" ht="30" customHeight="1">
      <c r="B55" s="119"/>
      <c r="C55" s="31"/>
      <c r="D55" s="30"/>
      <c r="E55" s="30"/>
      <c r="F55" s="30"/>
      <c r="G55" s="31"/>
      <c r="H55" s="30"/>
      <c r="I55" s="30"/>
      <c r="J55" s="30"/>
      <c r="K55" s="30"/>
      <c r="L55" s="30"/>
      <c r="M55" s="30"/>
      <c r="N55" s="30"/>
      <c r="O55" s="30"/>
      <c r="P55" s="30"/>
      <c r="Q55" s="30"/>
      <c r="R55" s="30"/>
      <c r="S55" s="30"/>
      <c r="T55" s="30"/>
      <c r="U55" s="30"/>
    </row>
    <row r="56" spans="2:21" s="6" customFormat="1" ht="30" customHeight="1">
      <c r="B56" s="119"/>
      <c r="C56" s="31"/>
      <c r="D56" s="30"/>
      <c r="E56" s="30"/>
      <c r="F56" s="30"/>
      <c r="G56" s="31"/>
      <c r="H56" s="30"/>
      <c r="I56" s="30"/>
      <c r="J56" s="30"/>
      <c r="K56" s="30"/>
      <c r="L56" s="30"/>
      <c r="M56" s="30"/>
      <c r="N56" s="30"/>
      <c r="O56" s="30"/>
      <c r="P56" s="30"/>
      <c r="Q56" s="30"/>
      <c r="R56" s="30"/>
      <c r="S56" s="30"/>
      <c r="T56" s="30"/>
      <c r="U56" s="30"/>
    </row>
    <row r="57" spans="2:21" s="6" customFormat="1" ht="30" customHeight="1">
      <c r="B57" s="119"/>
      <c r="C57" s="31"/>
      <c r="D57" s="30"/>
      <c r="E57" s="30"/>
      <c r="F57" s="30"/>
      <c r="G57" s="31"/>
      <c r="H57" s="30"/>
      <c r="I57" s="30"/>
      <c r="J57" s="30"/>
      <c r="K57" s="30"/>
      <c r="L57" s="30"/>
      <c r="M57" s="30"/>
      <c r="N57" s="30"/>
      <c r="O57" s="30"/>
      <c r="P57" s="30"/>
      <c r="Q57" s="30"/>
      <c r="R57" s="30"/>
      <c r="S57" s="30"/>
      <c r="T57" s="30"/>
      <c r="U57" s="30"/>
    </row>
    <row r="58" spans="2:21" s="6" customFormat="1" ht="30" customHeight="1">
      <c r="B58" s="119"/>
      <c r="C58" s="31"/>
      <c r="D58" s="30"/>
      <c r="E58" s="30"/>
      <c r="F58" s="30"/>
      <c r="G58" s="31"/>
      <c r="H58" s="30"/>
      <c r="I58" s="30"/>
      <c r="J58" s="30"/>
      <c r="K58" s="30"/>
      <c r="L58" s="30"/>
      <c r="M58" s="30"/>
      <c r="N58" s="30"/>
      <c r="O58" s="30"/>
      <c r="P58" s="30"/>
      <c r="Q58" s="30"/>
      <c r="R58" s="30"/>
      <c r="S58" s="30"/>
      <c r="T58" s="30"/>
      <c r="U58" s="30"/>
    </row>
    <row r="59" spans="2:21" s="6" customFormat="1" ht="30" customHeight="1">
      <c r="B59" s="119"/>
      <c r="C59" s="31"/>
      <c r="D59" s="30"/>
      <c r="E59" s="30"/>
      <c r="F59" s="30"/>
      <c r="G59" s="31"/>
      <c r="H59" s="30"/>
      <c r="I59" s="30"/>
      <c r="J59" s="30"/>
      <c r="K59" s="30"/>
      <c r="L59" s="30"/>
      <c r="M59" s="30"/>
      <c r="N59" s="30"/>
      <c r="O59" s="30"/>
      <c r="P59" s="30"/>
      <c r="Q59" s="30"/>
      <c r="R59" s="30"/>
      <c r="S59" s="30"/>
      <c r="T59" s="30"/>
      <c r="U59" s="30"/>
    </row>
    <row r="60" spans="2:21" s="6" customFormat="1" ht="30" customHeight="1">
      <c r="B60" s="119"/>
      <c r="C60" s="31"/>
      <c r="D60" s="30"/>
      <c r="E60" s="30"/>
      <c r="F60" s="30"/>
      <c r="G60" s="31"/>
      <c r="H60" s="30"/>
      <c r="I60" s="30"/>
      <c r="J60" s="30"/>
      <c r="K60" s="30"/>
      <c r="L60" s="30"/>
      <c r="M60" s="30"/>
      <c r="N60" s="30"/>
      <c r="O60" s="30"/>
      <c r="P60" s="30"/>
      <c r="Q60" s="30"/>
      <c r="R60" s="30"/>
      <c r="S60" s="30"/>
      <c r="T60" s="30"/>
      <c r="U60" s="30"/>
    </row>
    <row r="61" spans="2:21" s="6" customFormat="1" ht="30" customHeight="1">
      <c r="B61" s="119"/>
      <c r="C61" s="31"/>
      <c r="D61" s="30"/>
      <c r="E61" s="30"/>
      <c r="F61" s="30"/>
      <c r="G61" s="31"/>
      <c r="H61" s="30"/>
      <c r="I61" s="30"/>
      <c r="J61" s="30"/>
      <c r="K61" s="30"/>
      <c r="L61" s="30"/>
      <c r="M61" s="30"/>
      <c r="N61" s="30"/>
      <c r="O61" s="30"/>
      <c r="P61" s="30"/>
      <c r="Q61" s="30"/>
      <c r="R61" s="30"/>
      <c r="S61" s="30"/>
      <c r="T61" s="30"/>
      <c r="U61" s="30"/>
    </row>
    <row r="62" spans="2:21" s="6" customFormat="1" ht="30" customHeight="1">
      <c r="B62" s="119"/>
      <c r="C62" s="31"/>
      <c r="D62" s="30"/>
      <c r="E62" s="30"/>
      <c r="F62" s="30"/>
      <c r="G62" s="31"/>
      <c r="H62" s="30"/>
      <c r="I62" s="30"/>
      <c r="J62" s="30"/>
      <c r="K62" s="30"/>
      <c r="L62" s="30"/>
      <c r="M62" s="30"/>
      <c r="N62" s="30"/>
      <c r="O62" s="30"/>
      <c r="P62" s="30"/>
      <c r="Q62" s="30"/>
      <c r="R62" s="30"/>
      <c r="S62" s="30"/>
      <c r="T62" s="30"/>
      <c r="U62" s="30"/>
    </row>
    <row r="63" spans="2:21" s="6" customFormat="1" ht="30" customHeight="1">
      <c r="B63" s="119"/>
      <c r="C63" s="31"/>
      <c r="D63" s="30"/>
      <c r="E63" s="30"/>
      <c r="F63" s="30"/>
      <c r="G63" s="31"/>
      <c r="H63" s="30"/>
      <c r="I63" s="30"/>
      <c r="J63" s="30"/>
      <c r="K63" s="30"/>
      <c r="L63" s="30"/>
      <c r="M63" s="30"/>
      <c r="N63" s="30"/>
      <c r="O63" s="30"/>
      <c r="P63" s="30"/>
      <c r="Q63" s="30"/>
      <c r="R63" s="30"/>
      <c r="S63" s="30"/>
      <c r="T63" s="30"/>
      <c r="U63" s="30"/>
    </row>
    <row r="64" spans="2:21" s="6" customFormat="1" ht="30" customHeight="1">
      <c r="B64" s="119"/>
      <c r="C64" s="31"/>
      <c r="D64" s="30"/>
      <c r="E64" s="30"/>
      <c r="F64" s="30"/>
      <c r="G64" s="31"/>
      <c r="H64" s="30"/>
      <c r="I64" s="30"/>
      <c r="J64" s="30"/>
      <c r="K64" s="30"/>
      <c r="L64" s="30"/>
      <c r="M64" s="30"/>
      <c r="N64" s="30"/>
      <c r="O64" s="30"/>
      <c r="P64" s="30"/>
      <c r="Q64" s="30"/>
      <c r="R64" s="30"/>
      <c r="S64" s="30"/>
      <c r="T64" s="30"/>
      <c r="U64" s="30"/>
    </row>
    <row r="65" spans="2:21" s="6" customFormat="1" ht="30" customHeight="1">
      <c r="B65" s="119"/>
      <c r="C65" s="31"/>
      <c r="D65" s="30"/>
      <c r="E65" s="30"/>
      <c r="F65" s="30"/>
      <c r="G65" s="31"/>
      <c r="H65" s="30"/>
      <c r="I65" s="30"/>
      <c r="J65" s="30"/>
      <c r="K65" s="30"/>
      <c r="L65" s="30"/>
      <c r="M65" s="30"/>
      <c r="N65" s="30"/>
      <c r="O65" s="30"/>
      <c r="P65" s="30"/>
      <c r="Q65" s="30"/>
      <c r="R65" s="30"/>
      <c r="S65" s="30"/>
      <c r="T65" s="30"/>
      <c r="U65" s="30"/>
    </row>
    <row r="66" spans="2:21" s="6" customFormat="1" ht="30" customHeight="1">
      <c r="B66" s="119"/>
      <c r="C66" s="31"/>
      <c r="D66" s="30"/>
      <c r="E66" s="30"/>
      <c r="F66" s="30"/>
      <c r="G66" s="31"/>
      <c r="H66" s="30"/>
      <c r="I66" s="30"/>
      <c r="J66" s="30"/>
      <c r="K66" s="30"/>
      <c r="L66" s="30"/>
      <c r="M66" s="30"/>
      <c r="N66" s="30"/>
      <c r="O66" s="30"/>
      <c r="P66" s="30"/>
      <c r="Q66" s="30"/>
      <c r="R66" s="30"/>
      <c r="S66" s="30"/>
      <c r="T66" s="30"/>
      <c r="U66" s="30"/>
    </row>
    <row r="67" spans="2:21" s="6" customFormat="1" ht="30" customHeight="1">
      <c r="B67" s="119"/>
      <c r="C67" s="31"/>
      <c r="D67" s="30"/>
      <c r="E67" s="30"/>
      <c r="F67" s="30"/>
      <c r="G67" s="31"/>
      <c r="H67" s="30"/>
      <c r="I67" s="30"/>
      <c r="J67" s="30"/>
      <c r="K67" s="30"/>
      <c r="L67" s="30"/>
      <c r="M67" s="30"/>
      <c r="N67" s="30"/>
      <c r="O67" s="30"/>
      <c r="P67" s="30"/>
      <c r="Q67" s="30"/>
      <c r="R67" s="30"/>
      <c r="S67" s="30"/>
      <c r="T67" s="30"/>
      <c r="U67" s="30"/>
    </row>
    <row r="68" spans="2:21" s="6" customFormat="1" ht="30" customHeight="1">
      <c r="B68" s="119"/>
      <c r="C68" s="31"/>
      <c r="D68" s="30"/>
      <c r="E68" s="30"/>
      <c r="F68" s="30"/>
      <c r="G68" s="31"/>
      <c r="H68" s="30"/>
      <c r="I68" s="30"/>
      <c r="J68" s="30"/>
      <c r="K68" s="30"/>
      <c r="L68" s="30"/>
      <c r="M68" s="30"/>
      <c r="N68" s="30"/>
      <c r="O68" s="30"/>
      <c r="P68" s="30"/>
      <c r="Q68" s="30"/>
      <c r="R68" s="30"/>
      <c r="S68" s="30"/>
      <c r="T68" s="30"/>
      <c r="U68" s="30"/>
    </row>
    <row r="69" spans="2:21" s="6" customFormat="1" ht="30" customHeight="1">
      <c r="B69" s="119"/>
      <c r="C69" s="31"/>
      <c r="D69" s="30"/>
      <c r="E69" s="30"/>
      <c r="F69" s="30"/>
      <c r="G69" s="31"/>
      <c r="H69" s="30"/>
      <c r="I69" s="30"/>
      <c r="J69" s="30"/>
      <c r="K69" s="30"/>
      <c r="L69" s="30"/>
      <c r="M69" s="30"/>
      <c r="N69" s="30"/>
      <c r="O69" s="30"/>
      <c r="P69" s="30"/>
      <c r="Q69" s="30"/>
      <c r="R69" s="30"/>
      <c r="S69" s="30"/>
      <c r="T69" s="30"/>
      <c r="U69" s="30"/>
    </row>
    <row r="70" spans="2:21" s="6" customFormat="1" ht="30" customHeight="1">
      <c r="B70" s="119"/>
      <c r="C70" s="31"/>
      <c r="D70" s="30"/>
      <c r="E70" s="30"/>
      <c r="F70" s="30"/>
      <c r="G70" s="31"/>
      <c r="H70" s="30"/>
      <c r="I70" s="30"/>
      <c r="J70" s="30"/>
      <c r="K70" s="30"/>
      <c r="L70" s="30"/>
      <c r="M70" s="30"/>
      <c r="N70" s="30"/>
      <c r="O70" s="30"/>
      <c r="P70" s="30"/>
      <c r="Q70" s="30"/>
      <c r="R70" s="30"/>
      <c r="S70" s="30"/>
      <c r="T70" s="30"/>
      <c r="U70" s="30"/>
    </row>
    <row r="71" spans="2:21" s="6" customFormat="1" ht="30" customHeight="1">
      <c r="B71" s="119"/>
      <c r="C71" s="31"/>
      <c r="D71" s="30"/>
      <c r="E71" s="30"/>
      <c r="F71" s="30"/>
      <c r="G71" s="31"/>
      <c r="H71" s="30"/>
      <c r="I71" s="30"/>
      <c r="J71" s="30"/>
      <c r="K71" s="30"/>
      <c r="L71" s="30"/>
      <c r="M71" s="30"/>
      <c r="N71" s="30"/>
      <c r="O71" s="30"/>
      <c r="P71" s="30"/>
      <c r="Q71" s="30"/>
      <c r="R71" s="30"/>
      <c r="S71" s="30"/>
      <c r="T71" s="30"/>
      <c r="U71" s="30"/>
    </row>
    <row r="72" spans="2:21" s="6" customFormat="1" ht="30" customHeight="1">
      <c r="B72" s="119"/>
      <c r="C72" s="31"/>
      <c r="D72" s="30"/>
      <c r="E72" s="30"/>
      <c r="F72" s="30"/>
      <c r="G72" s="31"/>
      <c r="H72" s="30"/>
      <c r="I72" s="30"/>
      <c r="J72" s="30"/>
      <c r="K72" s="30"/>
      <c r="L72" s="30"/>
      <c r="M72" s="30"/>
      <c r="N72" s="30"/>
      <c r="O72" s="30"/>
      <c r="P72" s="30"/>
      <c r="Q72" s="30"/>
      <c r="R72" s="30"/>
      <c r="S72" s="30"/>
      <c r="T72" s="30"/>
      <c r="U72" s="30"/>
    </row>
    <row r="73" spans="2:21" s="6" customFormat="1" ht="30" customHeight="1">
      <c r="B73" s="119"/>
      <c r="C73" s="31"/>
      <c r="D73" s="30"/>
      <c r="E73" s="30"/>
      <c r="F73" s="30"/>
      <c r="G73" s="31"/>
      <c r="H73" s="30"/>
      <c r="I73" s="30"/>
      <c r="J73" s="30"/>
      <c r="K73" s="30"/>
      <c r="L73" s="30"/>
      <c r="M73" s="30"/>
      <c r="N73" s="30"/>
      <c r="O73" s="30"/>
      <c r="P73" s="30"/>
      <c r="Q73" s="30"/>
      <c r="R73" s="30"/>
      <c r="S73" s="30"/>
      <c r="T73" s="30"/>
      <c r="U73" s="30"/>
    </row>
    <row r="74" spans="2:21" s="6" customFormat="1" ht="30" customHeight="1">
      <c r="B74" s="119"/>
      <c r="C74" s="31"/>
      <c r="D74" s="30"/>
      <c r="E74" s="30"/>
      <c r="F74" s="30"/>
      <c r="G74" s="31"/>
      <c r="H74" s="30"/>
      <c r="I74" s="30"/>
      <c r="J74" s="30"/>
      <c r="K74" s="30"/>
      <c r="L74" s="30"/>
      <c r="M74" s="30"/>
      <c r="N74" s="30"/>
      <c r="O74" s="30"/>
      <c r="P74" s="30"/>
      <c r="Q74" s="30"/>
      <c r="R74" s="30"/>
      <c r="S74" s="30"/>
      <c r="T74" s="30"/>
      <c r="U74" s="30"/>
    </row>
    <row r="75" spans="2:21" s="6" customFormat="1" ht="30" customHeight="1">
      <c r="B75" s="119"/>
      <c r="C75" s="31"/>
      <c r="D75" s="30"/>
      <c r="E75" s="30"/>
      <c r="F75" s="30"/>
      <c r="G75" s="31"/>
      <c r="H75" s="30"/>
      <c r="I75" s="30"/>
      <c r="J75" s="30"/>
      <c r="K75" s="30"/>
      <c r="L75" s="30"/>
      <c r="M75" s="30"/>
      <c r="N75" s="30"/>
      <c r="O75" s="30"/>
      <c r="P75" s="30"/>
      <c r="Q75" s="30"/>
      <c r="R75" s="30"/>
      <c r="S75" s="30"/>
      <c r="T75" s="30"/>
      <c r="U75" s="30"/>
    </row>
    <row r="76" spans="2:21" s="6" customFormat="1" ht="30" customHeight="1">
      <c r="B76" s="119"/>
      <c r="C76" s="31"/>
      <c r="D76" s="30"/>
      <c r="E76" s="30"/>
      <c r="F76" s="30"/>
      <c r="G76" s="31"/>
      <c r="H76" s="30"/>
      <c r="I76" s="30"/>
      <c r="J76" s="30"/>
      <c r="K76" s="30"/>
      <c r="L76" s="30"/>
      <c r="M76" s="30"/>
      <c r="N76" s="30"/>
      <c r="O76" s="30"/>
      <c r="P76" s="30"/>
      <c r="Q76" s="30"/>
      <c r="R76" s="30"/>
      <c r="S76" s="30"/>
      <c r="T76" s="30"/>
      <c r="U76" s="30"/>
    </row>
    <row r="77" spans="2:21" s="6" customFormat="1" ht="30" customHeight="1">
      <c r="B77" s="119"/>
      <c r="C77" s="31"/>
      <c r="D77" s="30"/>
      <c r="E77" s="30"/>
      <c r="F77" s="30"/>
      <c r="G77" s="31"/>
      <c r="H77" s="30"/>
      <c r="I77" s="30"/>
      <c r="J77" s="30"/>
      <c r="K77" s="30"/>
      <c r="L77" s="30"/>
      <c r="M77" s="30"/>
      <c r="N77" s="30"/>
      <c r="O77" s="30"/>
      <c r="P77" s="30"/>
      <c r="Q77" s="30"/>
      <c r="R77" s="30"/>
      <c r="S77" s="30"/>
      <c r="T77" s="30"/>
      <c r="U77" s="30"/>
    </row>
    <row r="78" spans="2:21" s="6" customFormat="1" ht="30" customHeight="1">
      <c r="B78" s="119"/>
      <c r="C78" s="31"/>
      <c r="D78" s="30"/>
      <c r="E78" s="30"/>
      <c r="F78" s="30"/>
      <c r="G78" s="31"/>
      <c r="H78" s="30"/>
      <c r="I78" s="30"/>
      <c r="J78" s="30"/>
      <c r="K78" s="30"/>
      <c r="L78" s="30"/>
      <c r="M78" s="30"/>
      <c r="N78" s="30"/>
      <c r="O78" s="30"/>
      <c r="P78" s="30"/>
      <c r="Q78" s="30"/>
      <c r="R78" s="30"/>
      <c r="S78" s="30"/>
      <c r="T78" s="30"/>
      <c r="U78" s="30"/>
    </row>
    <row r="79" spans="2:21" s="6" customFormat="1" ht="30" customHeight="1">
      <c r="B79" s="119"/>
      <c r="C79" s="31"/>
      <c r="D79" s="30"/>
      <c r="E79" s="30"/>
      <c r="F79" s="30"/>
      <c r="G79" s="31"/>
      <c r="H79" s="30"/>
      <c r="I79" s="30"/>
      <c r="J79" s="30"/>
      <c r="K79" s="30"/>
      <c r="L79" s="30"/>
      <c r="M79" s="30"/>
      <c r="N79" s="30"/>
      <c r="O79" s="30"/>
      <c r="P79" s="30"/>
      <c r="Q79" s="30"/>
      <c r="R79" s="30"/>
      <c r="S79" s="30"/>
      <c r="T79" s="30"/>
      <c r="U79" s="30"/>
    </row>
    <row r="80" spans="2:21" s="6" customFormat="1" ht="30" customHeight="1">
      <c r="B80" s="119"/>
      <c r="C80" s="31"/>
      <c r="D80" s="30"/>
      <c r="E80" s="30"/>
      <c r="F80" s="30"/>
      <c r="G80" s="31"/>
      <c r="H80" s="30"/>
      <c r="I80" s="30"/>
      <c r="J80" s="30"/>
      <c r="K80" s="30"/>
      <c r="L80" s="30"/>
      <c r="M80" s="30"/>
      <c r="N80" s="30"/>
      <c r="O80" s="30"/>
      <c r="P80" s="30"/>
      <c r="Q80" s="30"/>
      <c r="R80" s="30"/>
      <c r="S80" s="30"/>
      <c r="T80" s="30"/>
      <c r="U80" s="30"/>
    </row>
    <row r="81" spans="2:21" s="6" customFormat="1" ht="30" customHeight="1">
      <c r="B81" s="119"/>
      <c r="C81" s="31"/>
      <c r="D81" s="30"/>
      <c r="E81" s="30"/>
      <c r="F81" s="30"/>
      <c r="G81" s="31"/>
      <c r="H81" s="30"/>
      <c r="I81" s="30"/>
      <c r="J81" s="30"/>
      <c r="K81" s="30"/>
      <c r="L81" s="30"/>
      <c r="M81" s="30"/>
      <c r="N81" s="30"/>
      <c r="O81" s="30"/>
      <c r="P81" s="30"/>
      <c r="Q81" s="30"/>
      <c r="R81" s="30"/>
      <c r="S81" s="30"/>
      <c r="T81" s="30"/>
      <c r="U81" s="30"/>
    </row>
    <row r="82" spans="2:21" s="6" customFormat="1" ht="30" customHeight="1">
      <c r="B82" s="119"/>
      <c r="C82" s="31"/>
      <c r="D82" s="30"/>
      <c r="E82" s="30"/>
      <c r="F82" s="30"/>
      <c r="G82" s="31"/>
      <c r="H82" s="30"/>
      <c r="I82" s="30"/>
      <c r="J82" s="30"/>
      <c r="K82" s="30"/>
      <c r="L82" s="30"/>
      <c r="M82" s="30"/>
      <c r="N82" s="30"/>
      <c r="O82" s="30"/>
      <c r="P82" s="30"/>
      <c r="Q82" s="30"/>
      <c r="R82" s="30"/>
      <c r="S82" s="30"/>
      <c r="T82" s="30"/>
      <c r="U82" s="30"/>
    </row>
    <row r="83" spans="2:21" s="6" customFormat="1" ht="30" customHeight="1">
      <c r="B83" s="119"/>
      <c r="C83" s="31"/>
      <c r="D83" s="30"/>
      <c r="E83" s="30"/>
      <c r="F83" s="30"/>
      <c r="G83" s="31"/>
      <c r="H83" s="30"/>
      <c r="I83" s="30"/>
      <c r="J83" s="30"/>
      <c r="K83" s="30"/>
      <c r="L83" s="30"/>
      <c r="M83" s="30"/>
      <c r="N83" s="30"/>
      <c r="O83" s="30"/>
      <c r="P83" s="30"/>
      <c r="Q83" s="30"/>
      <c r="R83" s="30"/>
      <c r="S83" s="30"/>
      <c r="T83" s="30"/>
      <c r="U83" s="30"/>
    </row>
    <row r="84" spans="2:21" s="6" customFormat="1" ht="30" customHeight="1">
      <c r="B84" s="119"/>
      <c r="C84" s="31"/>
      <c r="D84" s="30"/>
      <c r="E84" s="30"/>
      <c r="F84" s="30"/>
      <c r="G84" s="31"/>
      <c r="H84" s="30"/>
      <c r="I84" s="30"/>
      <c r="J84" s="30"/>
      <c r="K84" s="30"/>
      <c r="L84" s="30"/>
      <c r="M84" s="30"/>
      <c r="N84" s="30"/>
      <c r="O84" s="30"/>
      <c r="P84" s="30"/>
      <c r="Q84" s="30"/>
      <c r="R84" s="30"/>
      <c r="S84" s="30"/>
      <c r="T84" s="30"/>
      <c r="U84" s="30"/>
    </row>
    <row r="85" spans="2:21" s="6" customFormat="1" ht="30" customHeight="1">
      <c r="B85" s="119"/>
      <c r="C85" s="31"/>
      <c r="D85" s="30"/>
      <c r="E85" s="30"/>
      <c r="F85" s="30"/>
      <c r="G85" s="31"/>
      <c r="H85" s="30"/>
      <c r="I85" s="30"/>
      <c r="J85" s="30"/>
      <c r="K85" s="30"/>
      <c r="L85" s="30"/>
      <c r="M85" s="30"/>
      <c r="N85" s="30"/>
      <c r="O85" s="30"/>
      <c r="P85" s="30"/>
      <c r="Q85" s="30"/>
      <c r="R85" s="30"/>
      <c r="S85" s="30"/>
      <c r="T85" s="30"/>
      <c r="U85" s="30"/>
    </row>
    <row r="86" spans="2:21" s="6" customFormat="1" ht="30" customHeight="1">
      <c r="B86" s="119"/>
      <c r="C86" s="31"/>
      <c r="D86" s="30"/>
      <c r="E86" s="30"/>
      <c r="F86" s="30"/>
      <c r="G86" s="31"/>
      <c r="H86" s="30"/>
      <c r="I86" s="30"/>
      <c r="J86" s="30"/>
      <c r="K86" s="30"/>
      <c r="L86" s="30"/>
      <c r="M86" s="30"/>
      <c r="N86" s="30"/>
      <c r="O86" s="30"/>
      <c r="P86" s="30"/>
      <c r="Q86" s="30"/>
      <c r="R86" s="30"/>
      <c r="S86" s="30"/>
      <c r="T86" s="30"/>
      <c r="U86" s="30"/>
    </row>
    <row r="87" spans="2:21" s="6" customFormat="1" ht="30" customHeight="1">
      <c r="B87" s="119"/>
      <c r="C87" s="31"/>
      <c r="D87" s="30"/>
      <c r="E87" s="30"/>
      <c r="F87" s="30"/>
      <c r="G87" s="31"/>
      <c r="H87" s="30"/>
      <c r="I87" s="30"/>
      <c r="J87" s="30"/>
      <c r="K87" s="30"/>
      <c r="L87" s="30"/>
      <c r="M87" s="30"/>
      <c r="N87" s="30"/>
      <c r="O87" s="30"/>
      <c r="P87" s="30"/>
      <c r="Q87" s="30"/>
      <c r="R87" s="30"/>
      <c r="S87" s="30"/>
      <c r="T87" s="30"/>
      <c r="U87" s="30"/>
    </row>
    <row r="88" spans="2:21" s="6" customFormat="1" ht="30" customHeight="1">
      <c r="B88" s="119"/>
      <c r="C88" s="31"/>
      <c r="D88" s="30"/>
      <c r="E88" s="30"/>
      <c r="F88" s="30"/>
      <c r="G88" s="31"/>
      <c r="H88" s="30"/>
      <c r="I88" s="30"/>
      <c r="J88" s="30"/>
      <c r="K88" s="30"/>
      <c r="L88" s="30"/>
      <c r="M88" s="30"/>
      <c r="N88" s="30"/>
      <c r="O88" s="30"/>
      <c r="P88" s="30"/>
      <c r="Q88" s="30"/>
      <c r="R88" s="30"/>
      <c r="S88" s="30"/>
      <c r="T88" s="30"/>
      <c r="U88" s="30"/>
    </row>
    <row r="89" spans="2:21" s="6" customFormat="1" ht="30" customHeight="1">
      <c r="B89" s="119"/>
      <c r="C89" s="31"/>
      <c r="D89" s="30"/>
      <c r="E89" s="30"/>
      <c r="F89" s="30"/>
      <c r="G89" s="31"/>
      <c r="H89" s="30"/>
      <c r="I89" s="30"/>
      <c r="J89" s="30"/>
      <c r="K89" s="30"/>
      <c r="L89" s="30"/>
      <c r="M89" s="30"/>
      <c r="N89" s="30"/>
      <c r="O89" s="30"/>
      <c r="P89" s="30"/>
      <c r="Q89" s="30"/>
      <c r="R89" s="30"/>
      <c r="S89" s="30"/>
      <c r="T89" s="30"/>
      <c r="U89" s="30"/>
    </row>
    <row r="90" spans="2:21" s="6" customFormat="1" ht="30" customHeight="1">
      <c r="B90" s="119"/>
      <c r="C90" s="31"/>
      <c r="D90" s="30"/>
      <c r="E90" s="30"/>
      <c r="F90" s="30"/>
      <c r="G90" s="31"/>
      <c r="H90" s="30"/>
      <c r="I90" s="30"/>
      <c r="J90" s="30"/>
      <c r="K90" s="30"/>
      <c r="L90" s="30"/>
      <c r="M90" s="30"/>
      <c r="N90" s="30"/>
      <c r="O90" s="30"/>
      <c r="P90" s="30"/>
      <c r="Q90" s="30"/>
      <c r="R90" s="30"/>
      <c r="S90" s="30"/>
      <c r="T90" s="30"/>
      <c r="U90" s="30"/>
    </row>
    <row r="91" spans="2:21" s="6" customFormat="1" ht="30" customHeight="1">
      <c r="B91" s="119"/>
      <c r="C91" s="31"/>
      <c r="D91" s="30"/>
      <c r="E91" s="30"/>
      <c r="F91" s="30"/>
      <c r="G91" s="31"/>
      <c r="H91" s="30"/>
      <c r="I91" s="30"/>
      <c r="J91" s="30"/>
      <c r="K91" s="30"/>
      <c r="L91" s="30"/>
      <c r="M91" s="30"/>
      <c r="N91" s="30"/>
      <c r="O91" s="30"/>
      <c r="P91" s="30"/>
      <c r="Q91" s="30"/>
      <c r="R91" s="30"/>
      <c r="S91" s="30"/>
      <c r="T91" s="30"/>
      <c r="U91" s="30"/>
    </row>
    <row r="92" spans="2:21" s="6" customFormat="1" ht="30" customHeight="1">
      <c r="B92" s="119"/>
      <c r="C92" s="31"/>
      <c r="D92" s="30"/>
      <c r="E92" s="30"/>
      <c r="F92" s="30"/>
      <c r="G92" s="31"/>
      <c r="H92" s="30"/>
      <c r="I92" s="30"/>
      <c r="J92" s="30"/>
      <c r="K92" s="30"/>
      <c r="L92" s="30"/>
      <c r="M92" s="30"/>
      <c r="N92" s="30"/>
      <c r="O92" s="30"/>
      <c r="P92" s="30"/>
      <c r="Q92" s="30"/>
      <c r="R92" s="30"/>
      <c r="S92" s="30"/>
      <c r="T92" s="30"/>
      <c r="U92" s="30"/>
    </row>
    <row r="93" spans="2:21" s="6" customFormat="1" ht="30" customHeight="1">
      <c r="B93" s="119"/>
      <c r="C93" s="31"/>
      <c r="D93" s="30"/>
      <c r="E93" s="30"/>
      <c r="F93" s="30"/>
      <c r="G93" s="31"/>
      <c r="H93" s="30"/>
      <c r="I93" s="30"/>
      <c r="J93" s="30"/>
      <c r="K93" s="30"/>
      <c r="L93" s="30"/>
      <c r="M93" s="30"/>
      <c r="N93" s="30"/>
      <c r="O93" s="30"/>
      <c r="P93" s="30"/>
      <c r="Q93" s="30"/>
      <c r="R93" s="30"/>
      <c r="S93" s="30"/>
      <c r="T93" s="30"/>
      <c r="U93" s="30"/>
    </row>
    <row r="94" spans="2:21" s="6" customFormat="1" ht="30" customHeight="1">
      <c r="B94" s="119"/>
      <c r="C94" s="31"/>
      <c r="D94" s="30"/>
      <c r="E94" s="30"/>
      <c r="F94" s="30"/>
      <c r="G94" s="31"/>
      <c r="H94" s="30"/>
      <c r="I94" s="30"/>
      <c r="J94" s="30"/>
      <c r="K94" s="30"/>
      <c r="L94" s="30"/>
      <c r="M94" s="30"/>
      <c r="N94" s="30"/>
      <c r="O94" s="30"/>
      <c r="P94" s="30"/>
      <c r="Q94" s="30"/>
      <c r="R94" s="30"/>
      <c r="S94" s="30"/>
      <c r="T94" s="30"/>
      <c r="U94" s="30"/>
    </row>
    <row r="95" spans="2:21" s="6" customFormat="1" ht="30" customHeight="1">
      <c r="B95" s="119"/>
      <c r="C95" s="31"/>
      <c r="D95" s="30"/>
      <c r="E95" s="30"/>
      <c r="F95" s="30"/>
      <c r="G95" s="31"/>
      <c r="H95" s="30"/>
      <c r="I95" s="30"/>
      <c r="J95" s="30"/>
      <c r="K95" s="30"/>
      <c r="L95" s="30"/>
      <c r="M95" s="30"/>
      <c r="N95" s="30"/>
      <c r="O95" s="30"/>
      <c r="P95" s="30"/>
      <c r="Q95" s="30"/>
      <c r="R95" s="30"/>
      <c r="S95" s="30"/>
      <c r="T95" s="30"/>
      <c r="U95" s="30"/>
    </row>
    <row r="96" spans="2:21" s="6" customFormat="1" ht="30" customHeight="1">
      <c r="B96" s="119"/>
      <c r="C96" s="31"/>
      <c r="D96" s="30"/>
      <c r="E96" s="30"/>
      <c r="F96" s="30"/>
      <c r="G96" s="31"/>
      <c r="H96" s="30"/>
      <c r="I96" s="30"/>
      <c r="J96" s="30"/>
      <c r="K96" s="30"/>
      <c r="L96" s="30"/>
      <c r="M96" s="30"/>
      <c r="N96" s="30"/>
      <c r="O96" s="30"/>
      <c r="P96" s="30"/>
      <c r="Q96" s="30"/>
      <c r="R96" s="30"/>
      <c r="S96" s="30"/>
      <c r="T96" s="30"/>
      <c r="U96" s="30"/>
    </row>
    <row r="97" spans="2:21" s="6" customFormat="1" ht="30" customHeight="1">
      <c r="B97" s="119"/>
      <c r="C97" s="31"/>
      <c r="D97" s="30"/>
      <c r="E97" s="30"/>
      <c r="F97" s="30"/>
      <c r="G97" s="31"/>
      <c r="H97" s="30"/>
      <c r="I97" s="30"/>
      <c r="J97" s="30"/>
      <c r="K97" s="30"/>
      <c r="L97" s="30"/>
      <c r="M97" s="30"/>
      <c r="N97" s="30"/>
      <c r="O97" s="30"/>
      <c r="P97" s="30"/>
      <c r="Q97" s="30"/>
      <c r="R97" s="30"/>
      <c r="S97" s="30"/>
      <c r="T97" s="30"/>
      <c r="U97" s="30"/>
    </row>
    <row r="98" spans="2:21" s="6" customFormat="1" ht="30" customHeight="1">
      <c r="B98" s="119"/>
      <c r="C98" s="31"/>
      <c r="D98" s="30"/>
      <c r="E98" s="30"/>
      <c r="F98" s="30"/>
      <c r="G98" s="31"/>
      <c r="H98" s="30"/>
      <c r="I98" s="30"/>
      <c r="J98" s="30"/>
      <c r="K98" s="30"/>
      <c r="L98" s="30"/>
      <c r="M98" s="30"/>
      <c r="N98" s="30"/>
      <c r="O98" s="30"/>
      <c r="P98" s="30"/>
      <c r="Q98" s="30"/>
      <c r="R98" s="30"/>
      <c r="S98" s="30"/>
      <c r="T98" s="30"/>
      <c r="U98" s="30"/>
    </row>
    <row r="99" spans="2:21" s="6" customFormat="1" ht="30" customHeight="1">
      <c r="B99" s="119"/>
      <c r="C99" s="31"/>
      <c r="D99" s="30"/>
      <c r="E99" s="30"/>
      <c r="F99" s="30"/>
      <c r="G99" s="31"/>
      <c r="H99" s="30"/>
      <c r="I99" s="30"/>
      <c r="J99" s="30"/>
      <c r="K99" s="30"/>
      <c r="L99" s="30"/>
      <c r="M99" s="30"/>
      <c r="N99" s="30"/>
      <c r="O99" s="30"/>
      <c r="P99" s="30"/>
      <c r="Q99" s="30"/>
      <c r="R99" s="30"/>
      <c r="S99" s="30"/>
      <c r="T99" s="30"/>
      <c r="U99" s="30"/>
    </row>
    <row r="100" spans="2:21" s="6" customFormat="1" ht="30" customHeight="1">
      <c r="B100" s="119"/>
      <c r="C100" s="31"/>
      <c r="D100" s="30"/>
      <c r="E100" s="30"/>
      <c r="F100" s="30"/>
      <c r="G100" s="31"/>
      <c r="H100" s="30"/>
      <c r="I100" s="30"/>
      <c r="J100" s="30"/>
      <c r="K100" s="30"/>
      <c r="L100" s="30"/>
      <c r="M100" s="30"/>
      <c r="N100" s="30"/>
      <c r="O100" s="30"/>
      <c r="P100" s="30"/>
      <c r="Q100" s="30"/>
      <c r="R100" s="30"/>
      <c r="S100" s="30"/>
      <c r="T100" s="30"/>
      <c r="U100" s="30"/>
    </row>
    <row r="101" spans="2:21" s="6" customFormat="1" ht="30" customHeight="1">
      <c r="B101" s="119"/>
      <c r="C101" s="31"/>
      <c r="D101" s="30"/>
      <c r="E101" s="30"/>
      <c r="F101" s="30"/>
      <c r="G101" s="31"/>
      <c r="H101" s="30"/>
      <c r="I101" s="30"/>
      <c r="J101" s="30"/>
      <c r="K101" s="30"/>
      <c r="L101" s="30"/>
      <c r="M101" s="30"/>
      <c r="N101" s="30"/>
      <c r="O101" s="30"/>
      <c r="P101" s="30"/>
      <c r="Q101" s="30"/>
      <c r="R101" s="30"/>
      <c r="S101" s="30"/>
      <c r="T101" s="30"/>
      <c r="U101" s="30"/>
    </row>
    <row r="102" spans="2:21" s="6" customFormat="1" ht="30" customHeight="1">
      <c r="B102" s="119"/>
      <c r="C102" s="31"/>
      <c r="D102" s="30"/>
      <c r="E102" s="30"/>
      <c r="F102" s="30"/>
      <c r="G102" s="31"/>
      <c r="H102" s="30"/>
      <c r="I102" s="30"/>
      <c r="J102" s="30"/>
      <c r="K102" s="30"/>
      <c r="L102" s="30"/>
      <c r="M102" s="30"/>
      <c r="N102" s="30"/>
      <c r="O102" s="30"/>
      <c r="P102" s="30"/>
      <c r="Q102" s="30"/>
      <c r="R102" s="30"/>
      <c r="S102" s="30"/>
      <c r="T102" s="30"/>
      <c r="U102" s="30"/>
    </row>
    <row r="103" spans="2:21" s="6" customFormat="1" ht="30" customHeight="1">
      <c r="B103" s="119"/>
      <c r="C103" s="18"/>
      <c r="D103" s="39"/>
      <c r="E103" s="30"/>
      <c r="F103" s="30"/>
      <c r="G103" s="31"/>
      <c r="H103" s="30"/>
      <c r="I103" s="30"/>
      <c r="J103" s="30"/>
      <c r="K103" s="30"/>
      <c r="L103" s="30"/>
      <c r="M103" s="30"/>
      <c r="N103" s="30"/>
      <c r="O103" s="30"/>
      <c r="P103" s="30"/>
      <c r="Q103" s="30"/>
      <c r="R103" s="30"/>
      <c r="S103" s="30"/>
      <c r="T103" s="30"/>
      <c r="U103" s="30"/>
    </row>
    <row r="104" spans="2:21" s="6" customFormat="1" ht="30" customHeight="1">
      <c r="B104" s="119"/>
      <c r="C104" s="18"/>
      <c r="D104" s="39"/>
      <c r="E104" s="30"/>
      <c r="F104" s="30"/>
      <c r="G104" s="31"/>
      <c r="H104" s="30"/>
      <c r="I104" s="30"/>
      <c r="J104" s="30"/>
      <c r="K104" s="30"/>
      <c r="L104" s="30"/>
      <c r="M104" s="30"/>
      <c r="N104" s="30"/>
      <c r="O104" s="30"/>
      <c r="P104" s="30"/>
      <c r="Q104" s="30"/>
      <c r="R104" s="30"/>
      <c r="S104" s="30"/>
      <c r="T104" s="30"/>
      <c r="U104" s="30"/>
    </row>
    <row r="105" spans="2:21" s="6" customFormat="1" ht="30" customHeight="1">
      <c r="B105" s="119"/>
      <c r="C105" s="18"/>
      <c r="D105" s="39"/>
      <c r="E105" s="30"/>
      <c r="F105" s="30"/>
      <c r="G105" s="31"/>
      <c r="H105" s="30"/>
      <c r="I105" s="30"/>
      <c r="J105" s="30"/>
      <c r="K105" s="30"/>
      <c r="L105" s="30"/>
      <c r="M105" s="30"/>
      <c r="N105" s="30"/>
      <c r="O105" s="30"/>
      <c r="P105" s="30"/>
      <c r="Q105" s="30"/>
      <c r="R105" s="30"/>
      <c r="S105" s="30"/>
      <c r="T105" s="30"/>
      <c r="U105" s="30"/>
    </row>
    <row r="106" spans="2:21" s="6" customFormat="1" ht="30" customHeight="1">
      <c r="B106" s="119"/>
      <c r="C106" s="18"/>
      <c r="D106" s="39"/>
      <c r="E106" s="30"/>
      <c r="F106" s="30"/>
      <c r="G106" s="31"/>
      <c r="H106" s="30"/>
      <c r="I106" s="30"/>
      <c r="J106" s="30"/>
      <c r="K106" s="30"/>
      <c r="L106" s="30"/>
      <c r="M106" s="30"/>
      <c r="N106" s="30"/>
      <c r="O106" s="30"/>
      <c r="P106" s="30"/>
      <c r="Q106" s="30"/>
      <c r="R106" s="30"/>
      <c r="S106" s="30"/>
      <c r="T106" s="30"/>
      <c r="U106" s="30"/>
    </row>
    <row r="107" spans="2:21" s="6" customFormat="1" ht="30" customHeight="1">
      <c r="B107" s="119"/>
      <c r="C107" s="18"/>
      <c r="D107" s="39"/>
      <c r="E107" s="30"/>
      <c r="F107" s="30"/>
      <c r="G107" s="31"/>
      <c r="H107" s="30"/>
      <c r="I107" s="30"/>
      <c r="J107" s="30"/>
      <c r="K107" s="30"/>
      <c r="L107" s="30"/>
      <c r="M107" s="30"/>
      <c r="N107" s="30"/>
      <c r="O107" s="30"/>
      <c r="P107" s="30"/>
      <c r="Q107" s="30"/>
      <c r="R107" s="30"/>
      <c r="S107" s="30"/>
      <c r="T107" s="30"/>
      <c r="U107" s="30"/>
    </row>
    <row r="108" spans="2:21" s="6" customFormat="1" ht="30" customHeight="1">
      <c r="B108" s="119"/>
      <c r="C108" s="18"/>
      <c r="D108" s="39"/>
      <c r="E108" s="30"/>
      <c r="F108" s="30"/>
      <c r="G108" s="31"/>
      <c r="H108" s="30"/>
      <c r="I108" s="30"/>
      <c r="J108" s="30"/>
      <c r="K108" s="30"/>
      <c r="L108" s="30"/>
      <c r="M108" s="30"/>
      <c r="N108" s="30"/>
      <c r="O108" s="30"/>
      <c r="P108" s="30"/>
      <c r="Q108" s="30"/>
      <c r="R108" s="30"/>
      <c r="S108" s="30"/>
      <c r="T108" s="30"/>
      <c r="U108" s="30"/>
    </row>
    <row r="109" spans="2:21" s="6" customFormat="1" ht="30" customHeight="1">
      <c r="B109" s="119"/>
      <c r="C109" s="34"/>
      <c r="D109" s="39"/>
      <c r="E109" s="30"/>
      <c r="F109" s="30"/>
      <c r="G109" s="31"/>
      <c r="H109" s="30"/>
      <c r="I109" s="30"/>
      <c r="J109" s="30"/>
      <c r="K109" s="30"/>
      <c r="L109" s="30"/>
      <c r="M109" s="30"/>
      <c r="N109" s="30"/>
      <c r="O109" s="30"/>
      <c r="P109" s="30"/>
      <c r="Q109" s="30"/>
      <c r="R109" s="30"/>
      <c r="S109" s="30"/>
      <c r="T109" s="30"/>
      <c r="U109" s="30"/>
    </row>
    <row r="110" spans="2:21" s="6" customFormat="1" ht="30" customHeight="1">
      <c r="B110" s="119"/>
      <c r="C110" s="34"/>
      <c r="D110" s="39"/>
      <c r="E110" s="30"/>
      <c r="F110" s="30"/>
      <c r="G110" s="31"/>
      <c r="H110" s="30"/>
      <c r="I110" s="30"/>
      <c r="J110" s="30"/>
      <c r="K110" s="30"/>
      <c r="L110" s="30"/>
      <c r="M110" s="30"/>
      <c r="N110" s="30"/>
      <c r="O110" s="30"/>
      <c r="P110" s="30"/>
      <c r="Q110" s="30"/>
      <c r="R110" s="30"/>
      <c r="S110" s="30"/>
      <c r="T110" s="30"/>
      <c r="U110" s="30"/>
    </row>
  </sheetData>
  <sheetProtection/>
  <mergeCells count="4">
    <mergeCell ref="B2:B3"/>
    <mergeCell ref="C2:F2"/>
    <mergeCell ref="C3:F3"/>
    <mergeCell ref="B4:C4"/>
  </mergeCells>
  <hyperlinks>
    <hyperlink ref="C2" location="Samf14" display="← Till sammanställningen"/>
    <hyperlink ref="C1" location="Översikt!A1" display="← Till Översikt"/>
  </hyperlinks>
  <printOptions/>
  <pageMargins left="0.25" right="0.25" top="0.75" bottom="0.75" header="0.3" footer="0.3"/>
  <pageSetup fitToWidth="0"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theme="4" tint="0.5999900102615356"/>
    <pageSetUpPr fitToPage="1"/>
  </sheetPr>
  <dimension ref="B1:U123"/>
  <sheetViews>
    <sheetView showGridLines="0" zoomScalePageLayoutView="0" workbookViewId="0" topLeftCell="A1">
      <pane ySplit="1" topLeftCell="A2" activePane="bottomLeft" state="frozen"/>
      <selection pane="topLeft" activeCell="K10" sqref="K10"/>
      <selection pane="bottomLeft" activeCell="N13" sqref="N13"/>
    </sheetView>
  </sheetViews>
  <sheetFormatPr defaultColWidth="9.00390625" defaultRowHeight="30" customHeight="1"/>
  <cols>
    <col min="1" max="1" width="2.625" style="2" customWidth="1"/>
    <col min="2" max="2" width="6.00390625" style="119" customWidth="1"/>
    <col min="3" max="3" width="47.50390625" style="31" customWidth="1"/>
    <col min="4" max="4" width="22.875" style="31" customWidth="1"/>
    <col min="5" max="10" width="10.625" style="30" customWidth="1"/>
    <col min="11" max="11" width="10.625" style="42" customWidth="1"/>
    <col min="12" max="12" width="12.625" style="33" customWidth="1"/>
    <col min="13" max="13" width="10.625" style="30" customWidth="1"/>
    <col min="14" max="14" width="22.625" style="30" customWidth="1"/>
    <col min="15" max="21" width="10.625" style="31" customWidth="1"/>
    <col min="22" max="25" width="10.625" style="2" customWidth="1"/>
    <col min="26" max="16384" width="9.00390625" style="2" customWidth="1"/>
  </cols>
  <sheetData>
    <row r="1" spans="2:21" ht="33.75" customHeight="1">
      <c r="B1" s="117"/>
      <c r="C1" s="125" t="s">
        <v>100</v>
      </c>
      <c r="D1" s="2"/>
      <c r="E1" s="6"/>
      <c r="F1" s="6"/>
      <c r="G1" s="6"/>
      <c r="H1" s="6"/>
      <c r="I1" s="6"/>
      <c r="J1" s="6"/>
      <c r="K1" s="11"/>
      <c r="L1" s="14"/>
      <c r="M1" s="6"/>
      <c r="N1" s="6"/>
      <c r="O1" s="2"/>
      <c r="P1" s="2"/>
      <c r="Q1" s="2"/>
      <c r="R1" s="2"/>
      <c r="S1" s="2"/>
      <c r="T1" s="2"/>
      <c r="U1" s="2"/>
    </row>
    <row r="2" spans="2:12" ht="24" customHeight="1">
      <c r="B2" s="434" t="str">
        <f>Översikt!$B$17</f>
        <v>A 15</v>
      </c>
      <c r="C2" s="440" t="s">
        <v>52</v>
      </c>
      <c r="D2" s="441"/>
      <c r="E2" s="441"/>
      <c r="F2" s="441"/>
      <c r="G2" s="441"/>
      <c r="H2" s="441"/>
      <c r="I2" s="441"/>
      <c r="J2" s="441"/>
      <c r="K2" s="441"/>
      <c r="L2" s="442"/>
    </row>
    <row r="3" spans="2:12" ht="15">
      <c r="B3" s="434"/>
      <c r="C3" s="443" t="s">
        <v>101</v>
      </c>
      <c r="D3" s="443"/>
      <c r="E3" s="443"/>
      <c r="F3" s="443"/>
      <c r="G3" s="443"/>
      <c r="H3" s="443"/>
      <c r="I3" s="443"/>
      <c r="J3" s="443"/>
      <c r="K3" s="443"/>
      <c r="L3" s="443"/>
    </row>
    <row r="4" spans="2:14" s="3" customFormat="1" ht="34.5" thickBot="1">
      <c r="B4" s="431" t="s">
        <v>55</v>
      </c>
      <c r="C4" s="432"/>
      <c r="D4" s="432"/>
      <c r="E4" s="47" t="s">
        <v>3</v>
      </c>
      <c r="F4" s="47" t="s">
        <v>25</v>
      </c>
      <c r="G4" s="47" t="s">
        <v>45</v>
      </c>
      <c r="H4" s="47" t="s">
        <v>27</v>
      </c>
      <c r="I4" s="47" t="s">
        <v>123</v>
      </c>
      <c r="J4" s="47" t="s">
        <v>7</v>
      </c>
      <c r="K4" s="48" t="s">
        <v>23</v>
      </c>
      <c r="L4" s="49" t="s">
        <v>92</v>
      </c>
      <c r="M4" s="6"/>
      <c r="N4" s="6"/>
    </row>
    <row r="5" spans="2:21" s="4" customFormat="1" ht="36" customHeight="1" thickBot="1">
      <c r="B5" s="121" t="str">
        <f>Översikt!$B$17&amp;"."&amp;ROW()-4</f>
        <v>A 15.1</v>
      </c>
      <c r="C5" s="394" t="s">
        <v>102</v>
      </c>
      <c r="D5" s="105" t="s">
        <v>83</v>
      </c>
      <c r="E5" s="76"/>
      <c r="F5" s="76"/>
      <c r="G5" s="76"/>
      <c r="H5" s="76"/>
      <c r="I5" s="76"/>
      <c r="J5" s="76"/>
      <c r="K5" s="77">
        <f aca="true" t="shared" si="0" ref="K5:K10">SUM(E5:J5)</f>
        <v>0</v>
      </c>
      <c r="L5" s="319" t="s">
        <v>167</v>
      </c>
      <c r="M5" s="17"/>
      <c r="N5" s="17"/>
      <c r="O5" s="18"/>
      <c r="P5" s="18"/>
      <c r="Q5" s="18"/>
      <c r="R5" s="18"/>
      <c r="S5" s="18"/>
      <c r="T5" s="18"/>
      <c r="U5" s="18"/>
    </row>
    <row r="6" spans="2:21" s="4" customFormat="1" ht="36" customHeight="1" thickBot="1">
      <c r="B6" s="118" t="str">
        <f>Översikt!$B$17&amp;"."&amp;ROW()-4</f>
        <v>A 15.2</v>
      </c>
      <c r="C6" s="395"/>
      <c r="D6" s="102" t="s">
        <v>84</v>
      </c>
      <c r="E6" s="16"/>
      <c r="F6" s="16"/>
      <c r="G6" s="16"/>
      <c r="H6" s="16"/>
      <c r="I6" s="16"/>
      <c r="J6" s="16"/>
      <c r="K6" s="50">
        <f t="shared" si="0"/>
        <v>0</v>
      </c>
      <c r="L6" s="319" t="s">
        <v>167</v>
      </c>
      <c r="M6" s="17"/>
      <c r="N6" s="17"/>
      <c r="O6" s="18"/>
      <c r="P6" s="18"/>
      <c r="Q6" s="18"/>
      <c r="R6" s="18"/>
      <c r="S6" s="18"/>
      <c r="T6" s="18"/>
      <c r="U6" s="18"/>
    </row>
    <row r="7" spans="2:21" s="4" customFormat="1" ht="36" customHeight="1" thickBot="1">
      <c r="B7" s="122" t="str">
        <f>Översikt!$B$17&amp;"."&amp;ROW()-4</f>
        <v>A 15.3</v>
      </c>
      <c r="C7" s="396"/>
      <c r="D7" s="106" t="s">
        <v>85</v>
      </c>
      <c r="E7" s="80"/>
      <c r="F7" s="80"/>
      <c r="G7" s="80"/>
      <c r="H7" s="80"/>
      <c r="I7" s="80"/>
      <c r="J7" s="80"/>
      <c r="K7" s="81">
        <f t="shared" si="0"/>
        <v>0</v>
      </c>
      <c r="L7" s="319" t="s">
        <v>167</v>
      </c>
      <c r="M7" s="17"/>
      <c r="N7" s="17"/>
      <c r="O7" s="18"/>
      <c r="P7" s="18"/>
      <c r="Q7" s="18"/>
      <c r="R7" s="18"/>
      <c r="S7" s="18"/>
      <c r="T7" s="18"/>
      <c r="U7" s="18"/>
    </row>
    <row r="8" spans="2:21" s="4" customFormat="1" ht="36" customHeight="1" thickBot="1">
      <c r="B8" s="121" t="str">
        <f>Översikt!$B$17&amp;"."&amp;ROW()-4</f>
        <v>A 15.4</v>
      </c>
      <c r="C8" s="394" t="s">
        <v>103</v>
      </c>
      <c r="D8" s="105" t="s">
        <v>83</v>
      </c>
      <c r="E8" s="76"/>
      <c r="F8" s="76"/>
      <c r="G8" s="76"/>
      <c r="H8" s="76"/>
      <c r="I8" s="76"/>
      <c r="J8" s="76"/>
      <c r="K8" s="77">
        <f t="shared" si="0"/>
        <v>0</v>
      </c>
      <c r="L8" s="319" t="s">
        <v>167</v>
      </c>
      <c r="M8" s="17"/>
      <c r="N8" s="17"/>
      <c r="O8" s="18"/>
      <c r="P8" s="18"/>
      <c r="Q8" s="18"/>
      <c r="R8" s="18"/>
      <c r="S8" s="18"/>
      <c r="T8" s="18"/>
      <c r="U8" s="18"/>
    </row>
    <row r="9" spans="2:21" s="4" customFormat="1" ht="36" customHeight="1" thickBot="1">
      <c r="B9" s="118" t="str">
        <f>Översikt!$B$17&amp;"."&amp;ROW()-4</f>
        <v>A 15.5</v>
      </c>
      <c r="C9" s="395"/>
      <c r="D9" s="102" t="s">
        <v>84</v>
      </c>
      <c r="E9" s="16"/>
      <c r="F9" s="16"/>
      <c r="G9" s="16"/>
      <c r="H9" s="16"/>
      <c r="I9" s="16"/>
      <c r="J9" s="16"/>
      <c r="K9" s="50">
        <f t="shared" si="0"/>
        <v>0</v>
      </c>
      <c r="L9" s="319" t="s">
        <v>167</v>
      </c>
      <c r="M9" s="17"/>
      <c r="N9" s="17"/>
      <c r="O9" s="18"/>
      <c r="P9" s="18"/>
      <c r="Q9" s="18"/>
      <c r="R9" s="18"/>
      <c r="S9" s="18"/>
      <c r="T9" s="18"/>
      <c r="U9" s="18"/>
    </row>
    <row r="10" spans="2:21" s="4" customFormat="1" ht="36" customHeight="1" thickBot="1">
      <c r="B10" s="122" t="str">
        <f>Översikt!$B$17&amp;"."&amp;ROW()-4</f>
        <v>A 15.6</v>
      </c>
      <c r="C10" s="396"/>
      <c r="D10" s="106" t="s">
        <v>86</v>
      </c>
      <c r="E10" s="80"/>
      <c r="F10" s="80"/>
      <c r="G10" s="80"/>
      <c r="H10" s="80"/>
      <c r="I10" s="80"/>
      <c r="J10" s="80"/>
      <c r="K10" s="81">
        <f t="shared" si="0"/>
        <v>0</v>
      </c>
      <c r="L10" s="319" t="s">
        <v>167</v>
      </c>
      <c r="M10" s="17"/>
      <c r="N10" s="17"/>
      <c r="O10" s="18"/>
      <c r="P10" s="18"/>
      <c r="Q10" s="18"/>
      <c r="R10" s="18"/>
      <c r="S10" s="18"/>
      <c r="T10" s="18"/>
      <c r="U10" s="18"/>
    </row>
    <row r="11" spans="2:21" s="6" customFormat="1" ht="36" customHeight="1" thickBot="1">
      <c r="B11" s="121" t="str">
        <f>Översikt!$B$17&amp;"."&amp;ROW()-4</f>
        <v>A 15.7</v>
      </c>
      <c r="C11" s="394" t="s">
        <v>104</v>
      </c>
      <c r="D11" s="105" t="s">
        <v>46</v>
      </c>
      <c r="E11" s="76"/>
      <c r="F11" s="76"/>
      <c r="G11" s="76"/>
      <c r="H11" s="76"/>
      <c r="I11" s="76"/>
      <c r="J11" s="76"/>
      <c r="K11" s="77">
        <f aca="true" t="shared" si="1" ref="K11:K16">SUM(E11:J11)</f>
        <v>0</v>
      </c>
      <c r="L11" s="319" t="s">
        <v>167</v>
      </c>
      <c r="M11" s="30"/>
      <c r="N11" s="30"/>
      <c r="O11" s="31"/>
      <c r="P11" s="31"/>
      <c r="Q11" s="31"/>
      <c r="R11" s="30"/>
      <c r="S11" s="30"/>
      <c r="T11" s="30"/>
      <c r="U11" s="30"/>
    </row>
    <row r="12" spans="2:21" s="6" customFormat="1" ht="36" customHeight="1" thickBot="1">
      <c r="B12" s="118" t="str">
        <f>Översikt!$B$17&amp;"."&amp;ROW()-4</f>
        <v>A 15.8</v>
      </c>
      <c r="C12" s="395"/>
      <c r="D12" s="102" t="s">
        <v>49</v>
      </c>
      <c r="E12" s="16"/>
      <c r="F12" s="16"/>
      <c r="G12" s="16"/>
      <c r="H12" s="16"/>
      <c r="I12" s="16"/>
      <c r="J12" s="16"/>
      <c r="K12" s="50">
        <f t="shared" si="1"/>
        <v>0</v>
      </c>
      <c r="L12" s="319" t="s">
        <v>167</v>
      </c>
      <c r="M12" s="30"/>
      <c r="N12" s="30"/>
      <c r="O12" s="31"/>
      <c r="P12" s="31"/>
      <c r="Q12" s="31"/>
      <c r="R12" s="30"/>
      <c r="S12" s="30"/>
      <c r="T12" s="30"/>
      <c r="U12" s="30"/>
    </row>
    <row r="13" spans="2:21" s="6" customFormat="1" ht="36" customHeight="1" thickBot="1">
      <c r="B13" s="122" t="str">
        <f>Översikt!$B$17&amp;"."&amp;ROW()-4</f>
        <v>A 15.9</v>
      </c>
      <c r="C13" s="396"/>
      <c r="D13" s="106" t="s">
        <v>50</v>
      </c>
      <c r="E13" s="80"/>
      <c r="F13" s="80"/>
      <c r="G13" s="80"/>
      <c r="H13" s="80"/>
      <c r="I13" s="80"/>
      <c r="J13" s="80"/>
      <c r="K13" s="81">
        <f t="shared" si="1"/>
        <v>0</v>
      </c>
      <c r="L13" s="319" t="s">
        <v>167</v>
      </c>
      <c r="M13" s="30"/>
      <c r="N13" s="30"/>
      <c r="O13" s="31"/>
      <c r="P13" s="31"/>
      <c r="Q13" s="31"/>
      <c r="R13" s="30"/>
      <c r="S13" s="30"/>
      <c r="T13" s="30"/>
      <c r="U13" s="30"/>
    </row>
    <row r="14" spans="2:21" s="6" customFormat="1" ht="36" customHeight="1" thickBot="1">
      <c r="B14" s="121" t="str">
        <f>Översikt!$B$17&amp;"."&amp;ROW()-4</f>
        <v>A 15.10</v>
      </c>
      <c r="C14" s="394" t="s">
        <v>105</v>
      </c>
      <c r="D14" s="105" t="s">
        <v>46</v>
      </c>
      <c r="E14" s="76"/>
      <c r="F14" s="76"/>
      <c r="G14" s="76"/>
      <c r="H14" s="76"/>
      <c r="I14" s="76"/>
      <c r="J14" s="76"/>
      <c r="K14" s="77">
        <f t="shared" si="1"/>
        <v>0</v>
      </c>
      <c r="L14" s="319" t="s">
        <v>167</v>
      </c>
      <c r="M14" s="30"/>
      <c r="N14" s="30"/>
      <c r="O14" s="31"/>
      <c r="P14" s="31"/>
      <c r="Q14" s="31"/>
      <c r="R14" s="30"/>
      <c r="S14" s="30"/>
      <c r="T14" s="30"/>
      <c r="U14" s="30"/>
    </row>
    <row r="15" spans="2:21" s="6" customFormat="1" ht="36" customHeight="1" thickBot="1">
      <c r="B15" s="118" t="str">
        <f>Översikt!$B$17&amp;"."&amp;ROW()-4</f>
        <v>A 15.11</v>
      </c>
      <c r="C15" s="395"/>
      <c r="D15" s="102" t="s">
        <v>49</v>
      </c>
      <c r="E15" s="16"/>
      <c r="F15" s="16"/>
      <c r="G15" s="16"/>
      <c r="H15" s="16"/>
      <c r="I15" s="16"/>
      <c r="J15" s="16"/>
      <c r="K15" s="50">
        <f t="shared" si="1"/>
        <v>0</v>
      </c>
      <c r="L15" s="319" t="s">
        <v>167</v>
      </c>
      <c r="M15" s="30"/>
      <c r="N15" s="30"/>
      <c r="O15" s="31"/>
      <c r="P15" s="31"/>
      <c r="Q15" s="31"/>
      <c r="R15" s="30"/>
      <c r="S15" s="30"/>
      <c r="T15" s="30"/>
      <c r="U15" s="30"/>
    </row>
    <row r="16" spans="2:21" s="6" customFormat="1" ht="36" customHeight="1" thickBot="1">
      <c r="B16" s="122" t="str">
        <f>Översikt!$B$17&amp;"."&amp;ROW()-4</f>
        <v>A 15.12</v>
      </c>
      <c r="C16" s="396"/>
      <c r="D16" s="106" t="s">
        <v>51</v>
      </c>
      <c r="E16" s="80"/>
      <c r="F16" s="80"/>
      <c r="G16" s="80"/>
      <c r="H16" s="80"/>
      <c r="I16" s="80"/>
      <c r="J16" s="80"/>
      <c r="K16" s="81">
        <f t="shared" si="1"/>
        <v>0</v>
      </c>
      <c r="L16" s="319" t="s">
        <v>167</v>
      </c>
      <c r="M16" s="30"/>
      <c r="N16" s="30"/>
      <c r="O16" s="31"/>
      <c r="P16" s="31"/>
      <c r="Q16" s="31"/>
      <c r="R16" s="30"/>
      <c r="S16" s="30"/>
      <c r="T16" s="30"/>
      <c r="U16" s="30"/>
    </row>
    <row r="17" spans="2:21" s="6" customFormat="1" ht="36" customHeight="1" thickBot="1">
      <c r="B17" s="121" t="str">
        <f>Översikt!$B$17&amp;"."&amp;ROW()-4</f>
        <v>A 15.13</v>
      </c>
      <c r="C17" s="394" t="s">
        <v>117</v>
      </c>
      <c r="D17" s="105" t="s">
        <v>46</v>
      </c>
      <c r="E17" s="76"/>
      <c r="F17" s="76"/>
      <c r="G17" s="76"/>
      <c r="H17" s="76"/>
      <c r="I17" s="76"/>
      <c r="J17" s="76"/>
      <c r="K17" s="77">
        <f>SUM(E17:J17)</f>
        <v>0</v>
      </c>
      <c r="L17" s="319" t="s">
        <v>167</v>
      </c>
      <c r="M17" s="30"/>
      <c r="N17" s="30"/>
      <c r="O17" s="31"/>
      <c r="P17" s="31"/>
      <c r="Q17" s="31"/>
      <c r="R17" s="30"/>
      <c r="S17" s="30"/>
      <c r="T17" s="30"/>
      <c r="U17" s="30"/>
    </row>
    <row r="18" spans="2:21" s="6" customFormat="1" ht="23.25" thickBot="1">
      <c r="B18" s="118" t="str">
        <f>Översikt!$B$17&amp;"."&amp;ROW()-4</f>
        <v>A 15.14</v>
      </c>
      <c r="C18" s="395"/>
      <c r="D18" s="102" t="s">
        <v>49</v>
      </c>
      <c r="E18" s="16"/>
      <c r="F18" s="16"/>
      <c r="G18" s="16"/>
      <c r="H18" s="16"/>
      <c r="I18" s="16"/>
      <c r="J18" s="16"/>
      <c r="K18" s="50">
        <f>SUM(E18:J18)</f>
        <v>0</v>
      </c>
      <c r="L18" s="319" t="s">
        <v>167</v>
      </c>
      <c r="M18" s="30"/>
      <c r="N18" s="30"/>
      <c r="O18" s="31"/>
      <c r="P18" s="31"/>
      <c r="Q18" s="31"/>
      <c r="R18" s="30"/>
      <c r="S18" s="30"/>
      <c r="T18" s="30"/>
      <c r="U18" s="30"/>
    </row>
    <row r="19" spans="2:21" s="6" customFormat="1" ht="36" customHeight="1" thickBot="1">
      <c r="B19" s="122" t="str">
        <f>Översikt!$B$17&amp;"."&amp;ROW()-4</f>
        <v>A 15.15</v>
      </c>
      <c r="C19" s="396"/>
      <c r="D19" s="106" t="s">
        <v>50</v>
      </c>
      <c r="E19" s="80"/>
      <c r="F19" s="80"/>
      <c r="G19" s="80"/>
      <c r="H19" s="80"/>
      <c r="I19" s="80"/>
      <c r="J19" s="80"/>
      <c r="K19" s="81">
        <f>SUM(E19:J19)</f>
        <v>0</v>
      </c>
      <c r="L19" s="319" t="s">
        <v>167</v>
      </c>
      <c r="M19" s="30"/>
      <c r="N19" s="30"/>
      <c r="O19" s="31"/>
      <c r="P19" s="31"/>
      <c r="Q19" s="31"/>
      <c r="R19" s="30"/>
      <c r="S19" s="30"/>
      <c r="T19" s="30"/>
      <c r="U19" s="30"/>
    </row>
    <row r="20" spans="2:21" s="6" customFormat="1" ht="30" customHeight="1">
      <c r="B20" s="119"/>
      <c r="C20" s="31"/>
      <c r="D20" s="31"/>
      <c r="E20" s="30"/>
      <c r="F20" s="30"/>
      <c r="G20" s="30"/>
      <c r="H20" s="30"/>
      <c r="I20" s="30"/>
      <c r="J20" s="30"/>
      <c r="K20" s="38"/>
      <c r="L20" s="32"/>
      <c r="M20" s="30"/>
      <c r="N20" s="30"/>
      <c r="O20" s="31"/>
      <c r="P20" s="31"/>
      <c r="Q20" s="31"/>
      <c r="R20" s="30"/>
      <c r="S20" s="30"/>
      <c r="T20" s="30"/>
      <c r="U20" s="30"/>
    </row>
    <row r="21" spans="2:21" s="6" customFormat="1" ht="30" customHeight="1">
      <c r="B21" s="119"/>
      <c r="C21" s="31"/>
      <c r="D21" s="31"/>
      <c r="E21" s="30"/>
      <c r="F21" s="30"/>
      <c r="G21" s="30"/>
      <c r="H21" s="30"/>
      <c r="I21" s="30"/>
      <c r="J21" s="30"/>
      <c r="K21" s="38"/>
      <c r="L21" s="32"/>
      <c r="M21" s="30"/>
      <c r="N21" s="30"/>
      <c r="O21" s="31"/>
      <c r="P21" s="31"/>
      <c r="Q21" s="31"/>
      <c r="R21" s="30"/>
      <c r="S21" s="30"/>
      <c r="T21" s="30"/>
      <c r="U21" s="30"/>
    </row>
    <row r="22" spans="2:21" s="6" customFormat="1" ht="30" customHeight="1">
      <c r="B22" s="119"/>
      <c r="C22" s="31"/>
      <c r="D22" s="31"/>
      <c r="E22" s="30"/>
      <c r="F22" s="30"/>
      <c r="G22" s="30"/>
      <c r="H22" s="30"/>
      <c r="I22" s="30"/>
      <c r="J22" s="30"/>
      <c r="K22" s="38"/>
      <c r="L22" s="32"/>
      <c r="M22" s="30"/>
      <c r="N22" s="30"/>
      <c r="O22" s="31"/>
      <c r="P22" s="31"/>
      <c r="Q22" s="31"/>
      <c r="R22" s="30"/>
      <c r="S22" s="30"/>
      <c r="T22" s="30"/>
      <c r="U22" s="30"/>
    </row>
    <row r="23" spans="2:21" s="6" customFormat="1" ht="30" customHeight="1">
      <c r="B23" s="119"/>
      <c r="C23" s="31"/>
      <c r="D23" s="31"/>
      <c r="E23" s="30"/>
      <c r="F23" s="30"/>
      <c r="G23" s="30"/>
      <c r="H23" s="30"/>
      <c r="I23" s="30"/>
      <c r="J23" s="30"/>
      <c r="K23" s="38"/>
      <c r="L23" s="32"/>
      <c r="M23" s="30"/>
      <c r="N23" s="30"/>
      <c r="O23" s="31"/>
      <c r="P23" s="31"/>
      <c r="Q23" s="31"/>
      <c r="R23" s="30"/>
      <c r="S23" s="30"/>
      <c r="T23" s="30"/>
      <c r="U23" s="30"/>
    </row>
    <row r="24" spans="2:21" s="6" customFormat="1" ht="30" customHeight="1">
      <c r="B24" s="119"/>
      <c r="C24" s="31"/>
      <c r="D24" s="31"/>
      <c r="E24" s="30"/>
      <c r="F24" s="30"/>
      <c r="G24" s="30"/>
      <c r="H24" s="30"/>
      <c r="I24" s="30"/>
      <c r="J24" s="30"/>
      <c r="K24" s="38"/>
      <c r="L24" s="32"/>
      <c r="M24" s="30"/>
      <c r="N24" s="30"/>
      <c r="O24" s="31"/>
      <c r="P24" s="31"/>
      <c r="Q24" s="31"/>
      <c r="R24" s="30"/>
      <c r="S24" s="30"/>
      <c r="T24" s="30"/>
      <c r="U24" s="30"/>
    </row>
    <row r="25" spans="2:21" s="6" customFormat="1" ht="30" customHeight="1">
      <c r="B25" s="119"/>
      <c r="C25" s="31"/>
      <c r="D25" s="31"/>
      <c r="E25" s="30"/>
      <c r="F25" s="30"/>
      <c r="G25" s="30"/>
      <c r="H25" s="30"/>
      <c r="I25" s="30"/>
      <c r="J25" s="30"/>
      <c r="K25" s="38"/>
      <c r="L25" s="32"/>
      <c r="M25" s="30"/>
      <c r="N25" s="30"/>
      <c r="O25" s="31"/>
      <c r="P25" s="31"/>
      <c r="Q25" s="31"/>
      <c r="R25" s="30"/>
      <c r="S25" s="30"/>
      <c r="T25" s="30"/>
      <c r="U25" s="30"/>
    </row>
    <row r="26" spans="2:21" s="6" customFormat="1" ht="30" customHeight="1">
      <c r="B26" s="119"/>
      <c r="C26" s="31"/>
      <c r="D26" s="31"/>
      <c r="E26" s="30"/>
      <c r="F26" s="30"/>
      <c r="G26" s="30"/>
      <c r="H26" s="30"/>
      <c r="I26" s="30"/>
      <c r="J26" s="30"/>
      <c r="K26" s="38"/>
      <c r="L26" s="32"/>
      <c r="M26" s="30"/>
      <c r="N26" s="30"/>
      <c r="O26" s="31"/>
      <c r="P26" s="31"/>
      <c r="Q26" s="31"/>
      <c r="R26" s="30"/>
      <c r="S26" s="30"/>
      <c r="T26" s="30"/>
      <c r="U26" s="30"/>
    </row>
    <row r="27" spans="2:21" s="6" customFormat="1" ht="30" customHeight="1">
      <c r="B27" s="119"/>
      <c r="C27" s="31"/>
      <c r="D27" s="31"/>
      <c r="E27" s="30"/>
      <c r="F27" s="30"/>
      <c r="G27" s="30"/>
      <c r="H27" s="30"/>
      <c r="I27" s="30"/>
      <c r="J27" s="30"/>
      <c r="K27" s="38"/>
      <c r="L27" s="32"/>
      <c r="M27" s="30"/>
      <c r="N27" s="30"/>
      <c r="O27" s="31"/>
      <c r="P27" s="31"/>
      <c r="Q27" s="31"/>
      <c r="R27" s="30"/>
      <c r="S27" s="30"/>
      <c r="T27" s="30"/>
      <c r="U27" s="30"/>
    </row>
    <row r="28" spans="2:21" s="6" customFormat="1" ht="30" customHeight="1">
      <c r="B28" s="119"/>
      <c r="C28" s="31"/>
      <c r="D28" s="31"/>
      <c r="E28" s="30"/>
      <c r="F28" s="30"/>
      <c r="G28" s="30"/>
      <c r="H28" s="30"/>
      <c r="I28" s="30"/>
      <c r="J28" s="30"/>
      <c r="K28" s="38"/>
      <c r="L28" s="32"/>
      <c r="M28" s="30"/>
      <c r="N28" s="30"/>
      <c r="O28" s="31"/>
      <c r="P28" s="31"/>
      <c r="Q28" s="31"/>
      <c r="R28" s="30"/>
      <c r="S28" s="30"/>
      <c r="T28" s="30"/>
      <c r="U28" s="30"/>
    </row>
    <row r="29" spans="2:21" s="6" customFormat="1" ht="30" customHeight="1">
      <c r="B29" s="119"/>
      <c r="C29" s="31"/>
      <c r="D29" s="31"/>
      <c r="E29" s="30"/>
      <c r="F29" s="30"/>
      <c r="G29" s="30"/>
      <c r="H29" s="30"/>
      <c r="I29" s="30"/>
      <c r="J29" s="30"/>
      <c r="K29" s="38"/>
      <c r="L29" s="32"/>
      <c r="M29" s="30"/>
      <c r="N29" s="30"/>
      <c r="O29" s="31"/>
      <c r="P29" s="31"/>
      <c r="Q29" s="31"/>
      <c r="R29" s="30"/>
      <c r="S29" s="30"/>
      <c r="T29" s="30"/>
      <c r="U29" s="30"/>
    </row>
    <row r="30" spans="2:21" s="6" customFormat="1" ht="30" customHeight="1">
      <c r="B30" s="119"/>
      <c r="C30" s="31"/>
      <c r="D30" s="31"/>
      <c r="E30" s="30"/>
      <c r="F30" s="30"/>
      <c r="G30" s="30"/>
      <c r="H30" s="30"/>
      <c r="I30" s="30"/>
      <c r="J30" s="30"/>
      <c r="K30" s="38"/>
      <c r="L30" s="32"/>
      <c r="M30" s="30"/>
      <c r="N30" s="30"/>
      <c r="O30" s="31"/>
      <c r="P30" s="31"/>
      <c r="Q30" s="31"/>
      <c r="R30" s="30"/>
      <c r="S30" s="30"/>
      <c r="T30" s="30"/>
      <c r="U30" s="30"/>
    </row>
    <row r="31" spans="2:21" s="6" customFormat="1" ht="30" customHeight="1">
      <c r="B31" s="119"/>
      <c r="C31" s="31"/>
      <c r="D31" s="31"/>
      <c r="E31" s="30"/>
      <c r="F31" s="30"/>
      <c r="G31" s="30"/>
      <c r="H31" s="30"/>
      <c r="I31" s="30"/>
      <c r="J31" s="30"/>
      <c r="K31" s="38"/>
      <c r="L31" s="32"/>
      <c r="M31" s="30"/>
      <c r="N31" s="30"/>
      <c r="O31" s="31"/>
      <c r="P31" s="31"/>
      <c r="Q31" s="31"/>
      <c r="R31" s="30"/>
      <c r="S31" s="30"/>
      <c r="T31" s="30"/>
      <c r="U31" s="30"/>
    </row>
    <row r="32" spans="2:21" s="6" customFormat="1" ht="30" customHeight="1">
      <c r="B32" s="119"/>
      <c r="C32" s="31"/>
      <c r="D32" s="31"/>
      <c r="E32" s="30"/>
      <c r="F32" s="30"/>
      <c r="G32" s="30"/>
      <c r="H32" s="30"/>
      <c r="I32" s="30"/>
      <c r="J32" s="30"/>
      <c r="K32" s="38"/>
      <c r="L32" s="32"/>
      <c r="M32" s="30"/>
      <c r="N32" s="30"/>
      <c r="O32" s="31"/>
      <c r="P32" s="31"/>
      <c r="Q32" s="31"/>
      <c r="R32" s="30"/>
      <c r="S32" s="30"/>
      <c r="T32" s="30"/>
      <c r="U32" s="30"/>
    </row>
    <row r="33" spans="2:21" s="6" customFormat="1" ht="30" customHeight="1">
      <c r="B33" s="119"/>
      <c r="C33" s="31"/>
      <c r="D33" s="31"/>
      <c r="E33" s="30"/>
      <c r="F33" s="30"/>
      <c r="G33" s="30"/>
      <c r="H33" s="30"/>
      <c r="I33" s="30"/>
      <c r="J33" s="30"/>
      <c r="K33" s="38"/>
      <c r="L33" s="32"/>
      <c r="M33" s="30"/>
      <c r="N33" s="30"/>
      <c r="O33" s="31"/>
      <c r="P33" s="31"/>
      <c r="Q33" s="31"/>
      <c r="R33" s="30"/>
      <c r="S33" s="30"/>
      <c r="T33" s="30"/>
      <c r="U33" s="30"/>
    </row>
    <row r="34" spans="2:21" s="6" customFormat="1" ht="30" customHeight="1">
      <c r="B34" s="119"/>
      <c r="C34" s="31"/>
      <c r="D34" s="31"/>
      <c r="E34" s="30"/>
      <c r="F34" s="30"/>
      <c r="G34" s="30"/>
      <c r="H34" s="30"/>
      <c r="I34" s="30"/>
      <c r="J34" s="30"/>
      <c r="K34" s="38"/>
      <c r="L34" s="32"/>
      <c r="M34" s="30"/>
      <c r="N34" s="30"/>
      <c r="O34" s="31"/>
      <c r="P34" s="31"/>
      <c r="Q34" s="31"/>
      <c r="R34" s="30"/>
      <c r="S34" s="30"/>
      <c r="T34" s="30"/>
      <c r="U34" s="30"/>
    </row>
    <row r="35" spans="2:21" s="6" customFormat="1" ht="30" customHeight="1">
      <c r="B35" s="119"/>
      <c r="C35" s="31"/>
      <c r="D35" s="31"/>
      <c r="E35" s="30"/>
      <c r="F35" s="30"/>
      <c r="G35" s="30"/>
      <c r="H35" s="30"/>
      <c r="I35" s="30"/>
      <c r="J35" s="30"/>
      <c r="K35" s="38"/>
      <c r="L35" s="32"/>
      <c r="M35" s="30"/>
      <c r="N35" s="30"/>
      <c r="O35" s="31"/>
      <c r="P35" s="31"/>
      <c r="Q35" s="31"/>
      <c r="R35" s="30"/>
      <c r="S35" s="30"/>
      <c r="T35" s="30"/>
      <c r="U35" s="30"/>
    </row>
    <row r="36" spans="2:21" s="6" customFormat="1" ht="30" customHeight="1">
      <c r="B36" s="119"/>
      <c r="C36" s="31"/>
      <c r="D36" s="31"/>
      <c r="E36" s="30"/>
      <c r="F36" s="30"/>
      <c r="G36" s="30"/>
      <c r="H36" s="30"/>
      <c r="I36" s="30"/>
      <c r="J36" s="30"/>
      <c r="K36" s="38"/>
      <c r="L36" s="32"/>
      <c r="M36" s="30"/>
      <c r="N36" s="30"/>
      <c r="O36" s="31"/>
      <c r="P36" s="31"/>
      <c r="Q36" s="31"/>
      <c r="R36" s="30"/>
      <c r="S36" s="30"/>
      <c r="T36" s="30"/>
      <c r="U36" s="30"/>
    </row>
    <row r="37" spans="2:21" s="6" customFormat="1" ht="30" customHeight="1">
      <c r="B37" s="119"/>
      <c r="C37" s="31"/>
      <c r="D37" s="31"/>
      <c r="E37" s="30"/>
      <c r="F37" s="30"/>
      <c r="G37" s="30"/>
      <c r="H37" s="30"/>
      <c r="I37" s="30"/>
      <c r="J37" s="30"/>
      <c r="K37" s="38"/>
      <c r="L37" s="32"/>
      <c r="M37" s="30"/>
      <c r="N37" s="30"/>
      <c r="O37" s="31"/>
      <c r="P37" s="31"/>
      <c r="Q37" s="31"/>
      <c r="R37" s="30"/>
      <c r="S37" s="30"/>
      <c r="T37" s="30"/>
      <c r="U37" s="30"/>
    </row>
    <row r="38" spans="2:21" s="6" customFormat="1" ht="30" customHeight="1">
      <c r="B38" s="119"/>
      <c r="C38" s="31"/>
      <c r="D38" s="31"/>
      <c r="E38" s="30"/>
      <c r="F38" s="30"/>
      <c r="G38" s="30"/>
      <c r="H38" s="30"/>
      <c r="I38" s="30"/>
      <c r="J38" s="30"/>
      <c r="K38" s="38"/>
      <c r="L38" s="32"/>
      <c r="M38" s="30"/>
      <c r="N38" s="30"/>
      <c r="O38" s="31"/>
      <c r="P38" s="31"/>
      <c r="Q38" s="31"/>
      <c r="R38" s="30"/>
      <c r="S38" s="30"/>
      <c r="T38" s="30"/>
      <c r="U38" s="30"/>
    </row>
    <row r="39" spans="2:21" s="6" customFormat="1" ht="30" customHeight="1">
      <c r="B39" s="119"/>
      <c r="C39" s="31"/>
      <c r="D39" s="31"/>
      <c r="E39" s="30"/>
      <c r="F39" s="30"/>
      <c r="G39" s="30"/>
      <c r="H39" s="30"/>
      <c r="I39" s="30"/>
      <c r="J39" s="30"/>
      <c r="K39" s="38"/>
      <c r="L39" s="32"/>
      <c r="M39" s="30"/>
      <c r="N39" s="30"/>
      <c r="O39" s="31"/>
      <c r="P39" s="31"/>
      <c r="Q39" s="31"/>
      <c r="R39" s="30"/>
      <c r="S39" s="30"/>
      <c r="T39" s="30"/>
      <c r="U39" s="30"/>
    </row>
    <row r="40" spans="2:21" s="6" customFormat="1" ht="30" customHeight="1">
      <c r="B40" s="119"/>
      <c r="C40" s="31"/>
      <c r="D40" s="31"/>
      <c r="E40" s="30"/>
      <c r="F40" s="30"/>
      <c r="G40" s="30"/>
      <c r="H40" s="30"/>
      <c r="I40" s="30"/>
      <c r="J40" s="30"/>
      <c r="K40" s="38"/>
      <c r="L40" s="32"/>
      <c r="M40" s="30"/>
      <c r="N40" s="30"/>
      <c r="O40" s="31"/>
      <c r="P40" s="31"/>
      <c r="Q40" s="31"/>
      <c r="R40" s="30"/>
      <c r="S40" s="30"/>
      <c r="T40" s="30"/>
      <c r="U40" s="30"/>
    </row>
    <row r="41" spans="2:21" s="6" customFormat="1" ht="30" customHeight="1">
      <c r="B41" s="119"/>
      <c r="C41" s="31"/>
      <c r="D41" s="31"/>
      <c r="E41" s="30"/>
      <c r="F41" s="30"/>
      <c r="G41" s="30"/>
      <c r="H41" s="30"/>
      <c r="I41" s="30"/>
      <c r="J41" s="30"/>
      <c r="K41" s="38"/>
      <c r="L41" s="32"/>
      <c r="M41" s="30"/>
      <c r="N41" s="30"/>
      <c r="O41" s="31"/>
      <c r="P41" s="31"/>
      <c r="Q41" s="31"/>
      <c r="R41" s="30"/>
      <c r="S41" s="30"/>
      <c r="T41" s="30"/>
      <c r="U41" s="30"/>
    </row>
    <row r="42" spans="2:21" s="6" customFormat="1" ht="30" customHeight="1">
      <c r="B42" s="119"/>
      <c r="C42" s="31"/>
      <c r="D42" s="31"/>
      <c r="E42" s="30"/>
      <c r="F42" s="30"/>
      <c r="G42" s="30"/>
      <c r="H42" s="30"/>
      <c r="I42" s="30"/>
      <c r="J42" s="30"/>
      <c r="K42" s="38"/>
      <c r="L42" s="32"/>
      <c r="M42" s="30"/>
      <c r="N42" s="30"/>
      <c r="O42" s="31"/>
      <c r="P42" s="31"/>
      <c r="Q42" s="31"/>
      <c r="R42" s="30"/>
      <c r="S42" s="30"/>
      <c r="T42" s="30"/>
      <c r="U42" s="30"/>
    </row>
    <row r="43" spans="2:21" s="6" customFormat="1" ht="30" customHeight="1">
      <c r="B43" s="119"/>
      <c r="C43" s="31"/>
      <c r="D43" s="31"/>
      <c r="E43" s="30"/>
      <c r="F43" s="30"/>
      <c r="G43" s="30"/>
      <c r="H43" s="30"/>
      <c r="I43" s="30"/>
      <c r="J43" s="30"/>
      <c r="K43" s="38"/>
      <c r="L43" s="32"/>
      <c r="M43" s="30"/>
      <c r="N43" s="30"/>
      <c r="O43" s="31"/>
      <c r="P43" s="31"/>
      <c r="Q43" s="31"/>
      <c r="R43" s="30"/>
      <c r="S43" s="30"/>
      <c r="T43" s="30"/>
      <c r="U43" s="30"/>
    </row>
    <row r="44" spans="2:21" s="6" customFormat="1" ht="30" customHeight="1">
      <c r="B44" s="119"/>
      <c r="C44" s="31"/>
      <c r="D44" s="31"/>
      <c r="E44" s="30"/>
      <c r="F44" s="30"/>
      <c r="G44" s="30"/>
      <c r="H44" s="30"/>
      <c r="I44" s="30"/>
      <c r="J44" s="30"/>
      <c r="K44" s="38"/>
      <c r="L44" s="32"/>
      <c r="M44" s="30"/>
      <c r="N44" s="30"/>
      <c r="O44" s="31"/>
      <c r="P44" s="31"/>
      <c r="Q44" s="31"/>
      <c r="R44" s="30"/>
      <c r="S44" s="30"/>
      <c r="T44" s="30"/>
      <c r="U44" s="30"/>
    </row>
    <row r="45" spans="2:21" s="6" customFormat="1" ht="30" customHeight="1">
      <c r="B45" s="119"/>
      <c r="C45" s="31"/>
      <c r="D45" s="31"/>
      <c r="E45" s="30"/>
      <c r="F45" s="30"/>
      <c r="G45" s="30"/>
      <c r="H45" s="30"/>
      <c r="I45" s="30"/>
      <c r="J45" s="30"/>
      <c r="K45" s="38"/>
      <c r="L45" s="32"/>
      <c r="M45" s="30"/>
      <c r="N45" s="30"/>
      <c r="O45" s="31"/>
      <c r="P45" s="31"/>
      <c r="Q45" s="31"/>
      <c r="R45" s="30"/>
      <c r="S45" s="30"/>
      <c r="T45" s="30"/>
      <c r="U45" s="30"/>
    </row>
    <row r="46" spans="2:21" s="6" customFormat="1" ht="30" customHeight="1">
      <c r="B46" s="119"/>
      <c r="C46" s="31"/>
      <c r="D46" s="31"/>
      <c r="E46" s="30"/>
      <c r="F46" s="30"/>
      <c r="G46" s="30"/>
      <c r="H46" s="30"/>
      <c r="I46" s="30"/>
      <c r="J46" s="30"/>
      <c r="K46" s="38"/>
      <c r="L46" s="32"/>
      <c r="M46" s="30"/>
      <c r="N46" s="30"/>
      <c r="O46" s="31"/>
      <c r="P46" s="31"/>
      <c r="Q46" s="31"/>
      <c r="R46" s="30"/>
      <c r="S46" s="30"/>
      <c r="T46" s="30"/>
      <c r="U46" s="30"/>
    </row>
    <row r="47" spans="2:21" s="6" customFormat="1" ht="30" customHeight="1">
      <c r="B47" s="119"/>
      <c r="C47" s="31"/>
      <c r="D47" s="31"/>
      <c r="E47" s="30"/>
      <c r="F47" s="30"/>
      <c r="G47" s="30"/>
      <c r="H47" s="30"/>
      <c r="I47" s="30"/>
      <c r="J47" s="30"/>
      <c r="K47" s="38"/>
      <c r="L47" s="32"/>
      <c r="M47" s="30"/>
      <c r="N47" s="30"/>
      <c r="O47" s="31"/>
      <c r="P47" s="31"/>
      <c r="Q47" s="31"/>
      <c r="R47" s="30"/>
      <c r="S47" s="30"/>
      <c r="T47" s="30"/>
      <c r="U47" s="30"/>
    </row>
    <row r="48" spans="2:21" s="6" customFormat="1" ht="30" customHeight="1">
      <c r="B48" s="119"/>
      <c r="C48" s="31"/>
      <c r="D48" s="31"/>
      <c r="E48" s="30"/>
      <c r="F48" s="30"/>
      <c r="G48" s="30"/>
      <c r="H48" s="30"/>
      <c r="I48" s="30"/>
      <c r="J48" s="30"/>
      <c r="K48" s="38"/>
      <c r="L48" s="32"/>
      <c r="M48" s="30"/>
      <c r="N48" s="30"/>
      <c r="O48" s="31"/>
      <c r="P48" s="31"/>
      <c r="Q48" s="31"/>
      <c r="R48" s="30"/>
      <c r="S48" s="30"/>
      <c r="T48" s="30"/>
      <c r="U48" s="30"/>
    </row>
    <row r="49" spans="2:21" s="6" customFormat="1" ht="30" customHeight="1">
      <c r="B49" s="119"/>
      <c r="C49" s="31"/>
      <c r="D49" s="31"/>
      <c r="E49" s="30"/>
      <c r="F49" s="30"/>
      <c r="G49" s="30"/>
      <c r="H49" s="30"/>
      <c r="I49" s="30"/>
      <c r="J49" s="30"/>
      <c r="K49" s="38"/>
      <c r="L49" s="32"/>
      <c r="M49" s="30"/>
      <c r="N49" s="30"/>
      <c r="O49" s="31"/>
      <c r="P49" s="31"/>
      <c r="Q49" s="31"/>
      <c r="R49" s="30"/>
      <c r="S49" s="30"/>
      <c r="T49" s="30"/>
      <c r="U49" s="30"/>
    </row>
    <row r="50" spans="2:21" s="6" customFormat="1" ht="30" customHeight="1">
      <c r="B50" s="119"/>
      <c r="C50" s="31"/>
      <c r="D50" s="31"/>
      <c r="E50" s="30"/>
      <c r="F50" s="30"/>
      <c r="G50" s="30"/>
      <c r="H50" s="30"/>
      <c r="I50" s="30"/>
      <c r="J50" s="30"/>
      <c r="K50" s="38"/>
      <c r="L50" s="32"/>
      <c r="M50" s="30"/>
      <c r="N50" s="30"/>
      <c r="O50" s="31"/>
      <c r="P50" s="31"/>
      <c r="Q50" s="31"/>
      <c r="R50" s="30"/>
      <c r="S50" s="30"/>
      <c r="T50" s="30"/>
      <c r="U50" s="30"/>
    </row>
    <row r="51" spans="2:21" s="6" customFormat="1" ht="30" customHeight="1">
      <c r="B51" s="119"/>
      <c r="C51" s="31"/>
      <c r="D51" s="31"/>
      <c r="E51" s="30"/>
      <c r="F51" s="30"/>
      <c r="G51" s="30"/>
      <c r="H51" s="30"/>
      <c r="I51" s="30"/>
      <c r="J51" s="30"/>
      <c r="K51" s="38"/>
      <c r="L51" s="32"/>
      <c r="M51" s="30"/>
      <c r="N51" s="30"/>
      <c r="O51" s="31"/>
      <c r="P51" s="31"/>
      <c r="Q51" s="31"/>
      <c r="R51" s="30"/>
      <c r="S51" s="30"/>
      <c r="T51" s="30"/>
      <c r="U51" s="30"/>
    </row>
    <row r="52" spans="2:21" s="6" customFormat="1" ht="30" customHeight="1">
      <c r="B52" s="119"/>
      <c r="C52" s="31"/>
      <c r="D52" s="31"/>
      <c r="E52" s="30"/>
      <c r="F52" s="30"/>
      <c r="G52" s="30"/>
      <c r="H52" s="30"/>
      <c r="I52" s="30"/>
      <c r="J52" s="30"/>
      <c r="K52" s="38"/>
      <c r="L52" s="32"/>
      <c r="M52" s="30"/>
      <c r="N52" s="30"/>
      <c r="O52" s="31"/>
      <c r="P52" s="31"/>
      <c r="Q52" s="31"/>
      <c r="R52" s="30"/>
      <c r="S52" s="30"/>
      <c r="T52" s="30"/>
      <c r="U52" s="30"/>
    </row>
    <row r="53" spans="2:21" s="6" customFormat="1" ht="30" customHeight="1">
      <c r="B53" s="119"/>
      <c r="C53" s="31"/>
      <c r="D53" s="31"/>
      <c r="E53" s="30"/>
      <c r="F53" s="30"/>
      <c r="G53" s="30"/>
      <c r="H53" s="30"/>
      <c r="I53" s="30"/>
      <c r="J53" s="30"/>
      <c r="K53" s="38"/>
      <c r="L53" s="32"/>
      <c r="M53" s="30"/>
      <c r="N53" s="30"/>
      <c r="O53" s="31"/>
      <c r="P53" s="31"/>
      <c r="Q53" s="31"/>
      <c r="R53" s="30"/>
      <c r="S53" s="30"/>
      <c r="T53" s="30"/>
      <c r="U53" s="30"/>
    </row>
    <row r="54" spans="2:21" s="6" customFormat="1" ht="30" customHeight="1">
      <c r="B54" s="119"/>
      <c r="C54" s="31"/>
      <c r="D54" s="31"/>
      <c r="E54" s="30"/>
      <c r="F54" s="30"/>
      <c r="G54" s="30"/>
      <c r="H54" s="30"/>
      <c r="I54" s="30"/>
      <c r="J54" s="30"/>
      <c r="K54" s="38"/>
      <c r="L54" s="32"/>
      <c r="M54" s="30"/>
      <c r="N54" s="30"/>
      <c r="O54" s="31"/>
      <c r="P54" s="31"/>
      <c r="Q54" s="31"/>
      <c r="R54" s="30"/>
      <c r="S54" s="30"/>
      <c r="T54" s="30"/>
      <c r="U54" s="30"/>
    </row>
    <row r="55" spans="2:21" s="6" customFormat="1" ht="30" customHeight="1">
      <c r="B55" s="119"/>
      <c r="C55" s="31"/>
      <c r="D55" s="31"/>
      <c r="E55" s="30"/>
      <c r="F55" s="30"/>
      <c r="G55" s="30"/>
      <c r="H55" s="30"/>
      <c r="I55" s="30"/>
      <c r="J55" s="30"/>
      <c r="K55" s="38"/>
      <c r="L55" s="32"/>
      <c r="M55" s="30"/>
      <c r="N55" s="30"/>
      <c r="O55" s="31"/>
      <c r="P55" s="31"/>
      <c r="Q55" s="31"/>
      <c r="R55" s="30"/>
      <c r="S55" s="30"/>
      <c r="T55" s="30"/>
      <c r="U55" s="30"/>
    </row>
    <row r="56" spans="2:21" s="6" customFormat="1" ht="30" customHeight="1">
      <c r="B56" s="119"/>
      <c r="C56" s="31"/>
      <c r="D56" s="31"/>
      <c r="E56" s="30"/>
      <c r="F56" s="30"/>
      <c r="G56" s="30"/>
      <c r="H56" s="30"/>
      <c r="I56" s="30"/>
      <c r="J56" s="30"/>
      <c r="K56" s="38"/>
      <c r="L56" s="32"/>
      <c r="M56" s="30"/>
      <c r="N56" s="30"/>
      <c r="O56" s="31"/>
      <c r="P56" s="31"/>
      <c r="Q56" s="31"/>
      <c r="R56" s="30"/>
      <c r="S56" s="30"/>
      <c r="T56" s="30"/>
      <c r="U56" s="30"/>
    </row>
    <row r="57" spans="2:21" s="6" customFormat="1" ht="30" customHeight="1">
      <c r="B57" s="119"/>
      <c r="C57" s="31"/>
      <c r="D57" s="31"/>
      <c r="E57" s="30"/>
      <c r="F57" s="30"/>
      <c r="G57" s="30"/>
      <c r="H57" s="30"/>
      <c r="I57" s="30"/>
      <c r="J57" s="30"/>
      <c r="K57" s="38"/>
      <c r="L57" s="32"/>
      <c r="M57" s="30"/>
      <c r="N57" s="30"/>
      <c r="O57" s="31"/>
      <c r="P57" s="31"/>
      <c r="Q57" s="31"/>
      <c r="R57" s="30"/>
      <c r="S57" s="30"/>
      <c r="T57" s="30"/>
      <c r="U57" s="30"/>
    </row>
    <row r="58" spans="2:21" s="6" customFormat="1" ht="30" customHeight="1">
      <c r="B58" s="119"/>
      <c r="C58" s="31"/>
      <c r="D58" s="31"/>
      <c r="E58" s="30"/>
      <c r="F58" s="30"/>
      <c r="G58" s="30"/>
      <c r="H58" s="30"/>
      <c r="I58" s="30"/>
      <c r="J58" s="30"/>
      <c r="K58" s="38"/>
      <c r="L58" s="32"/>
      <c r="M58" s="30"/>
      <c r="N58" s="30"/>
      <c r="O58" s="31"/>
      <c r="P58" s="31"/>
      <c r="Q58" s="31"/>
      <c r="R58" s="30"/>
      <c r="S58" s="30"/>
      <c r="T58" s="30"/>
      <c r="U58" s="30"/>
    </row>
    <row r="59" spans="2:21" s="6" customFormat="1" ht="30" customHeight="1">
      <c r="B59" s="119"/>
      <c r="C59" s="31"/>
      <c r="D59" s="31"/>
      <c r="E59" s="30"/>
      <c r="F59" s="30"/>
      <c r="G59" s="30"/>
      <c r="H59" s="30"/>
      <c r="I59" s="30"/>
      <c r="J59" s="30"/>
      <c r="K59" s="38"/>
      <c r="L59" s="32"/>
      <c r="M59" s="30"/>
      <c r="N59" s="30"/>
      <c r="O59" s="31"/>
      <c r="P59" s="31"/>
      <c r="Q59" s="31"/>
      <c r="R59" s="30"/>
      <c r="S59" s="30"/>
      <c r="T59" s="30"/>
      <c r="U59" s="30"/>
    </row>
    <row r="60" spans="2:21" s="6" customFormat="1" ht="30" customHeight="1">
      <c r="B60" s="119"/>
      <c r="C60" s="31"/>
      <c r="D60" s="31"/>
      <c r="E60" s="30"/>
      <c r="F60" s="30"/>
      <c r="G60" s="30"/>
      <c r="H60" s="30"/>
      <c r="I60" s="30"/>
      <c r="J60" s="30"/>
      <c r="K60" s="38"/>
      <c r="L60" s="32"/>
      <c r="M60" s="30"/>
      <c r="N60" s="30"/>
      <c r="O60" s="31"/>
      <c r="P60" s="31"/>
      <c r="Q60" s="31"/>
      <c r="R60" s="30"/>
      <c r="S60" s="30"/>
      <c r="T60" s="30"/>
      <c r="U60" s="30"/>
    </row>
    <row r="61" spans="2:21" s="6" customFormat="1" ht="30" customHeight="1">
      <c r="B61" s="119"/>
      <c r="C61" s="31"/>
      <c r="D61" s="31"/>
      <c r="E61" s="30"/>
      <c r="F61" s="30"/>
      <c r="G61" s="30"/>
      <c r="H61" s="30"/>
      <c r="I61" s="30"/>
      <c r="J61" s="30"/>
      <c r="K61" s="38"/>
      <c r="L61" s="32"/>
      <c r="M61" s="30"/>
      <c r="N61" s="30"/>
      <c r="O61" s="31"/>
      <c r="P61" s="31"/>
      <c r="Q61" s="31"/>
      <c r="R61" s="30"/>
      <c r="S61" s="30"/>
      <c r="T61" s="30"/>
      <c r="U61" s="30"/>
    </row>
    <row r="62" spans="2:21" s="6" customFormat="1" ht="30" customHeight="1">
      <c r="B62" s="119"/>
      <c r="C62" s="31"/>
      <c r="D62" s="31"/>
      <c r="E62" s="30"/>
      <c r="F62" s="30"/>
      <c r="G62" s="30"/>
      <c r="H62" s="30"/>
      <c r="I62" s="30"/>
      <c r="J62" s="30"/>
      <c r="K62" s="38"/>
      <c r="L62" s="32"/>
      <c r="M62" s="30"/>
      <c r="N62" s="30"/>
      <c r="O62" s="31"/>
      <c r="P62" s="31"/>
      <c r="Q62" s="31"/>
      <c r="R62" s="30"/>
      <c r="S62" s="30"/>
      <c r="T62" s="30"/>
      <c r="U62" s="30"/>
    </row>
    <row r="63" spans="2:21" s="6" customFormat="1" ht="30" customHeight="1">
      <c r="B63" s="119"/>
      <c r="C63" s="31"/>
      <c r="D63" s="31"/>
      <c r="E63" s="30"/>
      <c r="F63" s="30"/>
      <c r="G63" s="30"/>
      <c r="H63" s="30"/>
      <c r="I63" s="30"/>
      <c r="J63" s="30"/>
      <c r="K63" s="38"/>
      <c r="L63" s="32"/>
      <c r="M63" s="30"/>
      <c r="N63" s="30"/>
      <c r="O63" s="31"/>
      <c r="P63" s="31"/>
      <c r="Q63" s="31"/>
      <c r="R63" s="30"/>
      <c r="S63" s="30"/>
      <c r="T63" s="30"/>
      <c r="U63" s="30"/>
    </row>
    <row r="64" spans="2:21" s="6" customFormat="1" ht="30" customHeight="1">
      <c r="B64" s="119"/>
      <c r="C64" s="31"/>
      <c r="D64" s="31"/>
      <c r="E64" s="30"/>
      <c r="F64" s="30"/>
      <c r="G64" s="30"/>
      <c r="H64" s="30"/>
      <c r="I64" s="30"/>
      <c r="J64" s="30"/>
      <c r="K64" s="38"/>
      <c r="L64" s="32"/>
      <c r="M64" s="30"/>
      <c r="N64" s="30"/>
      <c r="O64" s="31"/>
      <c r="P64" s="31"/>
      <c r="Q64" s="31"/>
      <c r="R64" s="30"/>
      <c r="S64" s="30"/>
      <c r="T64" s="30"/>
      <c r="U64" s="30"/>
    </row>
    <row r="65" spans="2:21" s="6" customFormat="1" ht="30" customHeight="1">
      <c r="B65" s="119"/>
      <c r="C65" s="31"/>
      <c r="D65" s="31"/>
      <c r="E65" s="30"/>
      <c r="F65" s="30"/>
      <c r="G65" s="30"/>
      <c r="H65" s="30"/>
      <c r="I65" s="30"/>
      <c r="J65" s="30"/>
      <c r="K65" s="38"/>
      <c r="L65" s="32"/>
      <c r="M65" s="30"/>
      <c r="N65" s="30"/>
      <c r="O65" s="31"/>
      <c r="P65" s="31"/>
      <c r="Q65" s="31"/>
      <c r="R65" s="30"/>
      <c r="S65" s="30"/>
      <c r="T65" s="30"/>
      <c r="U65" s="30"/>
    </row>
    <row r="66" spans="2:21" s="6" customFormat="1" ht="30" customHeight="1">
      <c r="B66" s="119"/>
      <c r="C66" s="31"/>
      <c r="D66" s="31"/>
      <c r="E66" s="30"/>
      <c r="F66" s="30"/>
      <c r="G66" s="30"/>
      <c r="H66" s="30"/>
      <c r="I66" s="30"/>
      <c r="J66" s="30"/>
      <c r="K66" s="38"/>
      <c r="L66" s="32"/>
      <c r="M66" s="30"/>
      <c r="N66" s="30"/>
      <c r="O66" s="31"/>
      <c r="P66" s="31"/>
      <c r="Q66" s="31"/>
      <c r="R66" s="30"/>
      <c r="S66" s="30"/>
      <c r="T66" s="30"/>
      <c r="U66" s="30"/>
    </row>
    <row r="67" spans="2:21" s="6" customFormat="1" ht="30" customHeight="1">
      <c r="B67" s="119"/>
      <c r="C67" s="31"/>
      <c r="D67" s="31"/>
      <c r="E67" s="30"/>
      <c r="F67" s="30"/>
      <c r="G67" s="30"/>
      <c r="H67" s="30"/>
      <c r="I67" s="30"/>
      <c r="J67" s="30"/>
      <c r="K67" s="38"/>
      <c r="L67" s="32"/>
      <c r="M67" s="30"/>
      <c r="N67" s="30"/>
      <c r="O67" s="31"/>
      <c r="P67" s="31"/>
      <c r="Q67" s="31"/>
      <c r="R67" s="30"/>
      <c r="S67" s="30"/>
      <c r="T67" s="30"/>
      <c r="U67" s="30"/>
    </row>
    <row r="68" spans="2:21" s="6" customFormat="1" ht="30" customHeight="1">
      <c r="B68" s="119"/>
      <c r="C68" s="31"/>
      <c r="D68" s="31"/>
      <c r="E68" s="30"/>
      <c r="F68" s="30"/>
      <c r="G68" s="30"/>
      <c r="H68" s="30"/>
      <c r="I68" s="30"/>
      <c r="J68" s="30"/>
      <c r="K68" s="38"/>
      <c r="L68" s="32"/>
      <c r="M68" s="30"/>
      <c r="N68" s="30"/>
      <c r="O68" s="31"/>
      <c r="P68" s="31"/>
      <c r="Q68" s="31"/>
      <c r="R68" s="30"/>
      <c r="S68" s="30"/>
      <c r="T68" s="30"/>
      <c r="U68" s="30"/>
    </row>
    <row r="69" spans="2:21" s="6" customFormat="1" ht="30" customHeight="1">
      <c r="B69" s="119"/>
      <c r="C69" s="31"/>
      <c r="D69" s="31"/>
      <c r="E69" s="30"/>
      <c r="F69" s="30"/>
      <c r="G69" s="30"/>
      <c r="H69" s="30"/>
      <c r="I69" s="30"/>
      <c r="J69" s="30"/>
      <c r="K69" s="38"/>
      <c r="L69" s="32"/>
      <c r="M69" s="30"/>
      <c r="N69" s="30"/>
      <c r="O69" s="31"/>
      <c r="P69" s="31"/>
      <c r="Q69" s="31"/>
      <c r="R69" s="30"/>
      <c r="S69" s="30"/>
      <c r="T69" s="30"/>
      <c r="U69" s="30"/>
    </row>
    <row r="70" spans="2:21" s="6" customFormat="1" ht="30" customHeight="1">
      <c r="B70" s="119"/>
      <c r="C70" s="31"/>
      <c r="D70" s="31"/>
      <c r="E70" s="30"/>
      <c r="F70" s="30"/>
      <c r="G70" s="30"/>
      <c r="H70" s="30"/>
      <c r="I70" s="30"/>
      <c r="J70" s="30"/>
      <c r="K70" s="38"/>
      <c r="L70" s="32"/>
      <c r="M70" s="30"/>
      <c r="N70" s="30"/>
      <c r="O70" s="31"/>
      <c r="P70" s="31"/>
      <c r="Q70" s="31"/>
      <c r="R70" s="30"/>
      <c r="S70" s="30"/>
      <c r="T70" s="30"/>
      <c r="U70" s="30"/>
    </row>
    <row r="71" spans="2:21" s="6" customFormat="1" ht="30" customHeight="1">
      <c r="B71" s="119"/>
      <c r="C71" s="31"/>
      <c r="D71" s="31"/>
      <c r="E71" s="30"/>
      <c r="F71" s="30"/>
      <c r="G71" s="30"/>
      <c r="H71" s="30"/>
      <c r="I71" s="30"/>
      <c r="J71" s="30"/>
      <c r="K71" s="38"/>
      <c r="L71" s="32"/>
      <c r="M71" s="30"/>
      <c r="N71" s="30"/>
      <c r="O71" s="31"/>
      <c r="P71" s="31"/>
      <c r="Q71" s="31"/>
      <c r="R71" s="30"/>
      <c r="S71" s="30"/>
      <c r="T71" s="30"/>
      <c r="U71" s="30"/>
    </row>
    <row r="72" spans="2:21" s="6" customFormat="1" ht="30" customHeight="1">
      <c r="B72" s="119"/>
      <c r="C72" s="31"/>
      <c r="D72" s="31"/>
      <c r="E72" s="30"/>
      <c r="F72" s="30"/>
      <c r="G72" s="30"/>
      <c r="H72" s="30"/>
      <c r="I72" s="30"/>
      <c r="J72" s="30"/>
      <c r="K72" s="38"/>
      <c r="L72" s="32"/>
      <c r="M72" s="30"/>
      <c r="N72" s="30"/>
      <c r="O72" s="31"/>
      <c r="P72" s="31"/>
      <c r="Q72" s="31"/>
      <c r="R72" s="30"/>
      <c r="S72" s="30"/>
      <c r="T72" s="30"/>
      <c r="U72" s="30"/>
    </row>
    <row r="73" spans="2:21" s="6" customFormat="1" ht="30" customHeight="1">
      <c r="B73" s="119"/>
      <c r="C73" s="31"/>
      <c r="D73" s="31"/>
      <c r="E73" s="30"/>
      <c r="F73" s="30"/>
      <c r="G73" s="30"/>
      <c r="H73" s="30"/>
      <c r="I73" s="30"/>
      <c r="J73" s="30"/>
      <c r="K73" s="38"/>
      <c r="L73" s="32"/>
      <c r="M73" s="30"/>
      <c r="N73" s="30"/>
      <c r="O73" s="31"/>
      <c r="P73" s="31"/>
      <c r="Q73" s="31"/>
      <c r="R73" s="30"/>
      <c r="S73" s="30"/>
      <c r="T73" s="30"/>
      <c r="U73" s="30"/>
    </row>
    <row r="74" spans="2:21" s="6" customFormat="1" ht="30" customHeight="1">
      <c r="B74" s="119"/>
      <c r="C74" s="31"/>
      <c r="D74" s="31"/>
      <c r="E74" s="30"/>
      <c r="F74" s="30"/>
      <c r="G74" s="30"/>
      <c r="H74" s="30"/>
      <c r="I74" s="30"/>
      <c r="J74" s="30"/>
      <c r="K74" s="38"/>
      <c r="L74" s="32"/>
      <c r="M74" s="30"/>
      <c r="N74" s="30"/>
      <c r="O74" s="31"/>
      <c r="P74" s="31"/>
      <c r="Q74" s="31"/>
      <c r="R74" s="30"/>
      <c r="S74" s="30"/>
      <c r="T74" s="30"/>
      <c r="U74" s="30"/>
    </row>
    <row r="75" spans="2:21" s="6" customFormat="1" ht="30" customHeight="1">
      <c r="B75" s="119"/>
      <c r="C75" s="31"/>
      <c r="D75" s="31"/>
      <c r="E75" s="30"/>
      <c r="F75" s="30"/>
      <c r="G75" s="30"/>
      <c r="H75" s="30"/>
      <c r="I75" s="30"/>
      <c r="J75" s="30"/>
      <c r="K75" s="38"/>
      <c r="L75" s="32"/>
      <c r="M75" s="30"/>
      <c r="N75" s="30"/>
      <c r="O75" s="31"/>
      <c r="P75" s="31"/>
      <c r="Q75" s="31"/>
      <c r="R75" s="30"/>
      <c r="S75" s="30"/>
      <c r="T75" s="30"/>
      <c r="U75" s="30"/>
    </row>
    <row r="76" spans="2:21" s="6" customFormat="1" ht="30" customHeight="1">
      <c r="B76" s="119"/>
      <c r="C76" s="31"/>
      <c r="D76" s="31"/>
      <c r="E76" s="30"/>
      <c r="F76" s="30"/>
      <c r="G76" s="30"/>
      <c r="H76" s="30"/>
      <c r="I76" s="30"/>
      <c r="J76" s="30"/>
      <c r="K76" s="38"/>
      <c r="L76" s="32"/>
      <c r="M76" s="30"/>
      <c r="N76" s="30"/>
      <c r="O76" s="31"/>
      <c r="P76" s="31"/>
      <c r="Q76" s="31"/>
      <c r="R76" s="30"/>
      <c r="S76" s="30"/>
      <c r="T76" s="30"/>
      <c r="U76" s="30"/>
    </row>
    <row r="77" spans="2:21" s="6" customFormat="1" ht="30" customHeight="1">
      <c r="B77" s="119"/>
      <c r="C77" s="31"/>
      <c r="D77" s="31"/>
      <c r="E77" s="30"/>
      <c r="F77" s="30"/>
      <c r="G77" s="30"/>
      <c r="H77" s="30"/>
      <c r="I77" s="30"/>
      <c r="J77" s="30"/>
      <c r="K77" s="38"/>
      <c r="L77" s="32"/>
      <c r="M77" s="30"/>
      <c r="N77" s="30"/>
      <c r="O77" s="31"/>
      <c r="P77" s="31"/>
      <c r="Q77" s="31"/>
      <c r="R77" s="30"/>
      <c r="S77" s="30"/>
      <c r="T77" s="30"/>
      <c r="U77" s="30"/>
    </row>
    <row r="78" spans="2:21" s="6" customFormat="1" ht="30" customHeight="1">
      <c r="B78" s="119"/>
      <c r="C78" s="31"/>
      <c r="D78" s="31"/>
      <c r="E78" s="30"/>
      <c r="F78" s="30"/>
      <c r="G78" s="30"/>
      <c r="H78" s="30"/>
      <c r="I78" s="30"/>
      <c r="J78" s="30"/>
      <c r="K78" s="38"/>
      <c r="L78" s="32"/>
      <c r="M78" s="30"/>
      <c r="N78" s="30"/>
      <c r="O78" s="31"/>
      <c r="P78" s="31"/>
      <c r="Q78" s="31"/>
      <c r="R78" s="30"/>
      <c r="S78" s="30"/>
      <c r="T78" s="30"/>
      <c r="U78" s="30"/>
    </row>
    <row r="79" spans="2:21" s="6" customFormat="1" ht="30" customHeight="1">
      <c r="B79" s="119"/>
      <c r="C79" s="31"/>
      <c r="D79" s="31"/>
      <c r="E79" s="30"/>
      <c r="F79" s="30"/>
      <c r="G79" s="30"/>
      <c r="H79" s="30"/>
      <c r="I79" s="30"/>
      <c r="J79" s="30"/>
      <c r="K79" s="38"/>
      <c r="L79" s="32"/>
      <c r="M79" s="30"/>
      <c r="N79" s="30"/>
      <c r="O79" s="31"/>
      <c r="P79" s="31"/>
      <c r="Q79" s="31"/>
      <c r="R79" s="30"/>
      <c r="S79" s="30"/>
      <c r="T79" s="30"/>
      <c r="U79" s="30"/>
    </row>
    <row r="80" spans="2:21" s="6" customFormat="1" ht="30" customHeight="1">
      <c r="B80" s="119"/>
      <c r="C80" s="31"/>
      <c r="D80" s="31"/>
      <c r="E80" s="30"/>
      <c r="F80" s="30"/>
      <c r="G80" s="30"/>
      <c r="H80" s="30"/>
      <c r="I80" s="30"/>
      <c r="J80" s="30"/>
      <c r="K80" s="38"/>
      <c r="L80" s="32"/>
      <c r="M80" s="30"/>
      <c r="N80" s="30"/>
      <c r="O80" s="31"/>
      <c r="P80" s="31"/>
      <c r="Q80" s="31"/>
      <c r="R80" s="30"/>
      <c r="S80" s="30"/>
      <c r="T80" s="30"/>
      <c r="U80" s="30"/>
    </row>
    <row r="81" spans="2:21" s="6" customFormat="1" ht="30" customHeight="1">
      <c r="B81" s="119"/>
      <c r="C81" s="31"/>
      <c r="D81" s="31"/>
      <c r="E81" s="30"/>
      <c r="F81" s="30"/>
      <c r="G81" s="30"/>
      <c r="H81" s="30"/>
      <c r="I81" s="30"/>
      <c r="J81" s="30"/>
      <c r="K81" s="38"/>
      <c r="L81" s="32"/>
      <c r="M81" s="30"/>
      <c r="N81" s="30"/>
      <c r="O81" s="31"/>
      <c r="P81" s="31"/>
      <c r="Q81" s="31"/>
      <c r="R81" s="30"/>
      <c r="S81" s="30"/>
      <c r="T81" s="30"/>
      <c r="U81" s="30"/>
    </row>
    <row r="82" spans="2:21" s="6" customFormat="1" ht="30" customHeight="1">
      <c r="B82" s="119"/>
      <c r="C82" s="31"/>
      <c r="D82" s="31"/>
      <c r="E82" s="30"/>
      <c r="F82" s="30"/>
      <c r="G82" s="30"/>
      <c r="H82" s="30"/>
      <c r="I82" s="30"/>
      <c r="J82" s="30"/>
      <c r="K82" s="38"/>
      <c r="L82" s="32"/>
      <c r="M82" s="30"/>
      <c r="N82" s="30"/>
      <c r="O82" s="31"/>
      <c r="P82" s="31"/>
      <c r="Q82" s="31"/>
      <c r="R82" s="30"/>
      <c r="S82" s="30"/>
      <c r="T82" s="30"/>
      <c r="U82" s="30"/>
    </row>
    <row r="83" spans="2:21" s="6" customFormat="1" ht="30" customHeight="1">
      <c r="B83" s="119"/>
      <c r="C83" s="31"/>
      <c r="D83" s="31"/>
      <c r="E83" s="30"/>
      <c r="F83" s="30"/>
      <c r="G83" s="30"/>
      <c r="H83" s="30"/>
      <c r="I83" s="30"/>
      <c r="J83" s="30"/>
      <c r="K83" s="38"/>
      <c r="L83" s="32"/>
      <c r="M83" s="30"/>
      <c r="N83" s="30"/>
      <c r="O83" s="31"/>
      <c r="P83" s="31"/>
      <c r="Q83" s="31"/>
      <c r="R83" s="30"/>
      <c r="S83" s="30"/>
      <c r="T83" s="30"/>
      <c r="U83" s="30"/>
    </row>
    <row r="84" spans="2:21" s="6" customFormat="1" ht="30" customHeight="1">
      <c r="B84" s="119"/>
      <c r="C84" s="31"/>
      <c r="D84" s="31"/>
      <c r="E84" s="30"/>
      <c r="F84" s="30"/>
      <c r="G84" s="30"/>
      <c r="H84" s="30"/>
      <c r="I84" s="30"/>
      <c r="J84" s="30"/>
      <c r="K84" s="38"/>
      <c r="L84" s="32"/>
      <c r="M84" s="30"/>
      <c r="N84" s="30"/>
      <c r="O84" s="31"/>
      <c r="P84" s="31"/>
      <c r="Q84" s="31"/>
      <c r="R84" s="30"/>
      <c r="S84" s="30"/>
      <c r="T84" s="30"/>
      <c r="U84" s="30"/>
    </row>
    <row r="85" spans="2:21" s="6" customFormat="1" ht="30" customHeight="1">
      <c r="B85" s="119"/>
      <c r="C85" s="31"/>
      <c r="D85" s="31"/>
      <c r="E85" s="30"/>
      <c r="F85" s="30"/>
      <c r="G85" s="30"/>
      <c r="H85" s="30"/>
      <c r="I85" s="30"/>
      <c r="J85" s="30"/>
      <c r="K85" s="38"/>
      <c r="L85" s="32"/>
      <c r="M85" s="30"/>
      <c r="N85" s="30"/>
      <c r="O85" s="31"/>
      <c r="P85" s="31"/>
      <c r="Q85" s="31"/>
      <c r="R85" s="30"/>
      <c r="S85" s="30"/>
      <c r="T85" s="30"/>
      <c r="U85" s="30"/>
    </row>
    <row r="86" spans="2:21" s="6" customFormat="1" ht="30" customHeight="1">
      <c r="B86" s="119"/>
      <c r="C86" s="31"/>
      <c r="D86" s="31"/>
      <c r="E86" s="30"/>
      <c r="F86" s="30"/>
      <c r="G86" s="30"/>
      <c r="H86" s="30"/>
      <c r="I86" s="30"/>
      <c r="J86" s="30"/>
      <c r="K86" s="38"/>
      <c r="L86" s="32"/>
      <c r="M86" s="30"/>
      <c r="N86" s="30"/>
      <c r="O86" s="31"/>
      <c r="P86" s="31"/>
      <c r="Q86" s="31"/>
      <c r="R86" s="30"/>
      <c r="S86" s="30"/>
      <c r="T86" s="30"/>
      <c r="U86" s="30"/>
    </row>
    <row r="87" spans="2:21" s="6" customFormat="1" ht="30" customHeight="1">
      <c r="B87" s="119"/>
      <c r="C87" s="31"/>
      <c r="D87" s="31"/>
      <c r="E87" s="30"/>
      <c r="F87" s="30"/>
      <c r="G87" s="30"/>
      <c r="H87" s="30"/>
      <c r="I87" s="30"/>
      <c r="J87" s="30"/>
      <c r="K87" s="38"/>
      <c r="L87" s="32"/>
      <c r="M87" s="30"/>
      <c r="N87" s="30"/>
      <c r="O87" s="31"/>
      <c r="P87" s="31"/>
      <c r="Q87" s="31"/>
      <c r="R87" s="30"/>
      <c r="S87" s="30"/>
      <c r="T87" s="30"/>
      <c r="U87" s="30"/>
    </row>
    <row r="88" spans="2:21" s="6" customFormat="1" ht="30" customHeight="1">
      <c r="B88" s="119"/>
      <c r="C88" s="31"/>
      <c r="D88" s="31"/>
      <c r="E88" s="30"/>
      <c r="F88" s="30"/>
      <c r="G88" s="30"/>
      <c r="H88" s="30"/>
      <c r="I88" s="30"/>
      <c r="J88" s="30"/>
      <c r="K88" s="38"/>
      <c r="L88" s="32"/>
      <c r="M88" s="30"/>
      <c r="N88" s="30"/>
      <c r="O88" s="31"/>
      <c r="P88" s="31"/>
      <c r="Q88" s="31"/>
      <c r="R88" s="30"/>
      <c r="S88" s="30"/>
      <c r="T88" s="30"/>
      <c r="U88" s="30"/>
    </row>
    <row r="89" spans="2:21" s="6" customFormat="1" ht="30" customHeight="1">
      <c r="B89" s="119"/>
      <c r="C89" s="31"/>
      <c r="D89" s="31"/>
      <c r="E89" s="30"/>
      <c r="F89" s="30"/>
      <c r="G89" s="30"/>
      <c r="H89" s="30"/>
      <c r="I89" s="30"/>
      <c r="J89" s="30"/>
      <c r="K89" s="38"/>
      <c r="L89" s="32"/>
      <c r="M89" s="30"/>
      <c r="N89" s="30"/>
      <c r="O89" s="31"/>
      <c r="P89" s="31"/>
      <c r="Q89" s="31"/>
      <c r="R89" s="30"/>
      <c r="S89" s="30"/>
      <c r="T89" s="30"/>
      <c r="U89" s="30"/>
    </row>
    <row r="90" spans="2:21" s="6" customFormat="1" ht="30" customHeight="1">
      <c r="B90" s="119"/>
      <c r="C90" s="31"/>
      <c r="D90" s="31"/>
      <c r="E90" s="30"/>
      <c r="F90" s="30"/>
      <c r="G90" s="30"/>
      <c r="H90" s="30"/>
      <c r="I90" s="30"/>
      <c r="J90" s="30"/>
      <c r="K90" s="38"/>
      <c r="L90" s="32"/>
      <c r="M90" s="30"/>
      <c r="N90" s="30"/>
      <c r="O90" s="31"/>
      <c r="P90" s="31"/>
      <c r="Q90" s="31"/>
      <c r="R90" s="30"/>
      <c r="S90" s="30"/>
      <c r="T90" s="30"/>
      <c r="U90" s="30"/>
    </row>
    <row r="91" spans="2:21" s="6" customFormat="1" ht="30" customHeight="1">
      <c r="B91" s="119"/>
      <c r="C91" s="31"/>
      <c r="D91" s="31"/>
      <c r="E91" s="30"/>
      <c r="F91" s="30"/>
      <c r="G91" s="30"/>
      <c r="H91" s="30"/>
      <c r="I91" s="30"/>
      <c r="J91" s="30"/>
      <c r="K91" s="38"/>
      <c r="L91" s="32"/>
      <c r="M91" s="30"/>
      <c r="N91" s="30"/>
      <c r="O91" s="31"/>
      <c r="P91" s="31"/>
      <c r="Q91" s="31"/>
      <c r="R91" s="30"/>
      <c r="S91" s="30"/>
      <c r="T91" s="30"/>
      <c r="U91" s="30"/>
    </row>
    <row r="92" spans="2:21" s="6" customFormat="1" ht="30" customHeight="1">
      <c r="B92" s="119"/>
      <c r="C92" s="31"/>
      <c r="D92" s="31"/>
      <c r="E92" s="30"/>
      <c r="F92" s="30"/>
      <c r="G92" s="30"/>
      <c r="H92" s="30"/>
      <c r="I92" s="30"/>
      <c r="J92" s="30"/>
      <c r="K92" s="38"/>
      <c r="L92" s="32"/>
      <c r="M92" s="30"/>
      <c r="N92" s="30"/>
      <c r="O92" s="31"/>
      <c r="P92" s="31"/>
      <c r="Q92" s="31"/>
      <c r="R92" s="30"/>
      <c r="S92" s="30"/>
      <c r="T92" s="30"/>
      <c r="U92" s="30"/>
    </row>
    <row r="93" spans="2:21" s="6" customFormat="1" ht="30" customHeight="1">
      <c r="B93" s="119"/>
      <c r="C93" s="31"/>
      <c r="D93" s="31"/>
      <c r="E93" s="30"/>
      <c r="F93" s="30"/>
      <c r="G93" s="30"/>
      <c r="H93" s="30"/>
      <c r="I93" s="30"/>
      <c r="J93" s="30"/>
      <c r="K93" s="38"/>
      <c r="L93" s="32"/>
      <c r="M93" s="30"/>
      <c r="N93" s="30"/>
      <c r="O93" s="31"/>
      <c r="P93" s="31"/>
      <c r="Q93" s="31"/>
      <c r="R93" s="30"/>
      <c r="S93" s="30"/>
      <c r="T93" s="30"/>
      <c r="U93" s="30"/>
    </row>
    <row r="94" spans="2:21" s="6" customFormat="1" ht="30" customHeight="1">
      <c r="B94" s="119"/>
      <c r="C94" s="31"/>
      <c r="D94" s="31"/>
      <c r="E94" s="30"/>
      <c r="F94" s="30"/>
      <c r="G94" s="30"/>
      <c r="H94" s="30"/>
      <c r="I94" s="30"/>
      <c r="J94" s="30"/>
      <c r="K94" s="38"/>
      <c r="L94" s="32"/>
      <c r="M94" s="30"/>
      <c r="N94" s="30"/>
      <c r="O94" s="31"/>
      <c r="P94" s="31"/>
      <c r="Q94" s="31"/>
      <c r="R94" s="30"/>
      <c r="S94" s="30"/>
      <c r="T94" s="30"/>
      <c r="U94" s="30"/>
    </row>
    <row r="95" spans="2:21" s="6" customFormat="1" ht="30" customHeight="1">
      <c r="B95" s="119"/>
      <c r="C95" s="31"/>
      <c r="D95" s="31"/>
      <c r="E95" s="30"/>
      <c r="F95" s="30"/>
      <c r="G95" s="30"/>
      <c r="H95" s="30"/>
      <c r="I95" s="30"/>
      <c r="J95" s="30"/>
      <c r="K95" s="38"/>
      <c r="L95" s="32"/>
      <c r="M95" s="30"/>
      <c r="N95" s="30"/>
      <c r="O95" s="31"/>
      <c r="P95" s="31"/>
      <c r="Q95" s="31"/>
      <c r="R95" s="30"/>
      <c r="S95" s="30"/>
      <c r="T95" s="30"/>
      <c r="U95" s="30"/>
    </row>
    <row r="96" spans="2:21" s="6" customFormat="1" ht="30" customHeight="1">
      <c r="B96" s="119"/>
      <c r="C96" s="31"/>
      <c r="D96" s="31"/>
      <c r="E96" s="30"/>
      <c r="F96" s="30"/>
      <c r="G96" s="30"/>
      <c r="H96" s="30"/>
      <c r="I96" s="30"/>
      <c r="J96" s="30"/>
      <c r="K96" s="38"/>
      <c r="L96" s="32"/>
      <c r="M96" s="30"/>
      <c r="N96" s="30"/>
      <c r="O96" s="31"/>
      <c r="P96" s="31"/>
      <c r="Q96" s="31"/>
      <c r="R96" s="30"/>
      <c r="S96" s="30"/>
      <c r="T96" s="30"/>
      <c r="U96" s="30"/>
    </row>
    <row r="97" spans="2:21" s="6" customFormat="1" ht="30" customHeight="1">
      <c r="B97" s="119"/>
      <c r="C97" s="31"/>
      <c r="D97" s="31"/>
      <c r="E97" s="30"/>
      <c r="F97" s="30"/>
      <c r="G97" s="30"/>
      <c r="H97" s="30"/>
      <c r="I97" s="30"/>
      <c r="J97" s="30"/>
      <c r="K97" s="38"/>
      <c r="L97" s="32"/>
      <c r="M97" s="30"/>
      <c r="N97" s="30"/>
      <c r="O97" s="31"/>
      <c r="P97" s="31"/>
      <c r="Q97" s="31"/>
      <c r="R97" s="30"/>
      <c r="S97" s="30"/>
      <c r="T97" s="30"/>
      <c r="U97" s="30"/>
    </row>
    <row r="98" spans="2:21" s="6" customFormat="1" ht="30" customHeight="1">
      <c r="B98" s="119"/>
      <c r="C98" s="31"/>
      <c r="D98" s="31"/>
      <c r="E98" s="30"/>
      <c r="F98" s="30"/>
      <c r="G98" s="30"/>
      <c r="H98" s="30"/>
      <c r="I98" s="30"/>
      <c r="J98" s="30"/>
      <c r="K98" s="38"/>
      <c r="L98" s="32"/>
      <c r="M98" s="30"/>
      <c r="N98" s="30"/>
      <c r="O98" s="31"/>
      <c r="P98" s="31"/>
      <c r="Q98" s="31"/>
      <c r="R98" s="30"/>
      <c r="S98" s="30"/>
      <c r="T98" s="30"/>
      <c r="U98" s="30"/>
    </row>
    <row r="99" spans="2:21" s="6" customFormat="1" ht="30" customHeight="1">
      <c r="B99" s="119"/>
      <c r="C99" s="31"/>
      <c r="D99" s="31"/>
      <c r="E99" s="30"/>
      <c r="F99" s="30"/>
      <c r="G99" s="30"/>
      <c r="H99" s="30"/>
      <c r="I99" s="30"/>
      <c r="J99" s="30"/>
      <c r="K99" s="38"/>
      <c r="L99" s="32"/>
      <c r="M99" s="30"/>
      <c r="N99" s="30"/>
      <c r="O99" s="31"/>
      <c r="P99" s="31"/>
      <c r="Q99" s="31"/>
      <c r="R99" s="30"/>
      <c r="S99" s="30"/>
      <c r="T99" s="30"/>
      <c r="U99" s="30"/>
    </row>
    <row r="100" spans="2:21" s="6" customFormat="1" ht="30" customHeight="1">
      <c r="B100" s="119"/>
      <c r="C100" s="31"/>
      <c r="D100" s="31"/>
      <c r="E100" s="30"/>
      <c r="F100" s="30"/>
      <c r="G100" s="30"/>
      <c r="H100" s="30"/>
      <c r="I100" s="30"/>
      <c r="J100" s="30"/>
      <c r="K100" s="38"/>
      <c r="L100" s="32"/>
      <c r="M100" s="30"/>
      <c r="N100" s="30"/>
      <c r="O100" s="31"/>
      <c r="P100" s="31"/>
      <c r="Q100" s="31"/>
      <c r="R100" s="30"/>
      <c r="S100" s="30"/>
      <c r="T100" s="30"/>
      <c r="U100" s="30"/>
    </row>
    <row r="101" spans="2:21" s="6" customFormat="1" ht="30" customHeight="1">
      <c r="B101" s="119"/>
      <c r="C101" s="31"/>
      <c r="D101" s="31"/>
      <c r="E101" s="30"/>
      <c r="F101" s="30"/>
      <c r="G101" s="30"/>
      <c r="H101" s="30"/>
      <c r="I101" s="30"/>
      <c r="J101" s="30"/>
      <c r="K101" s="38"/>
      <c r="L101" s="32"/>
      <c r="M101" s="30"/>
      <c r="N101" s="30"/>
      <c r="O101" s="31"/>
      <c r="P101" s="31"/>
      <c r="Q101" s="31"/>
      <c r="R101" s="30"/>
      <c r="S101" s="30"/>
      <c r="T101" s="30"/>
      <c r="U101" s="30"/>
    </row>
    <row r="102" spans="2:21" s="6" customFormat="1" ht="30" customHeight="1">
      <c r="B102" s="119"/>
      <c r="C102" s="31"/>
      <c r="D102" s="31"/>
      <c r="E102" s="30"/>
      <c r="F102" s="30"/>
      <c r="G102" s="30"/>
      <c r="H102" s="30"/>
      <c r="I102" s="30"/>
      <c r="J102" s="30"/>
      <c r="K102" s="38"/>
      <c r="L102" s="32"/>
      <c r="M102" s="30"/>
      <c r="N102" s="30"/>
      <c r="O102" s="31"/>
      <c r="P102" s="31"/>
      <c r="Q102" s="31"/>
      <c r="R102" s="30"/>
      <c r="S102" s="30"/>
      <c r="T102" s="30"/>
      <c r="U102" s="30"/>
    </row>
    <row r="103" spans="2:21" s="6" customFormat="1" ht="30" customHeight="1">
      <c r="B103" s="119"/>
      <c r="C103" s="31"/>
      <c r="D103" s="31"/>
      <c r="E103" s="30"/>
      <c r="F103" s="30"/>
      <c r="G103" s="30"/>
      <c r="H103" s="30"/>
      <c r="I103" s="30"/>
      <c r="J103" s="30"/>
      <c r="K103" s="38"/>
      <c r="L103" s="32"/>
      <c r="M103" s="30"/>
      <c r="N103" s="30"/>
      <c r="O103" s="31"/>
      <c r="P103" s="31"/>
      <c r="Q103" s="31"/>
      <c r="R103" s="30"/>
      <c r="S103" s="30"/>
      <c r="T103" s="30"/>
      <c r="U103" s="30"/>
    </row>
    <row r="104" spans="2:21" s="6" customFormat="1" ht="30" customHeight="1">
      <c r="B104" s="119"/>
      <c r="C104" s="31"/>
      <c r="D104" s="31"/>
      <c r="E104" s="30"/>
      <c r="F104" s="30"/>
      <c r="G104" s="30"/>
      <c r="H104" s="30"/>
      <c r="I104" s="30"/>
      <c r="J104" s="30"/>
      <c r="K104" s="38"/>
      <c r="L104" s="32"/>
      <c r="M104" s="30"/>
      <c r="N104" s="30"/>
      <c r="O104" s="31"/>
      <c r="P104" s="31"/>
      <c r="Q104" s="31"/>
      <c r="R104" s="30"/>
      <c r="S104" s="30"/>
      <c r="T104" s="30"/>
      <c r="U104" s="30"/>
    </row>
    <row r="105" spans="2:21" s="6" customFormat="1" ht="30" customHeight="1">
      <c r="B105" s="119"/>
      <c r="C105" s="31"/>
      <c r="D105" s="31"/>
      <c r="E105" s="30"/>
      <c r="F105" s="30"/>
      <c r="G105" s="30"/>
      <c r="H105" s="30"/>
      <c r="I105" s="30"/>
      <c r="J105" s="30"/>
      <c r="K105" s="38"/>
      <c r="L105" s="32"/>
      <c r="M105" s="30"/>
      <c r="N105" s="30"/>
      <c r="O105" s="31"/>
      <c r="P105" s="31"/>
      <c r="Q105" s="31"/>
      <c r="R105" s="30"/>
      <c r="S105" s="30"/>
      <c r="T105" s="30"/>
      <c r="U105" s="30"/>
    </row>
    <row r="106" spans="2:21" s="6" customFormat="1" ht="30" customHeight="1">
      <c r="B106" s="119"/>
      <c r="C106" s="31"/>
      <c r="D106" s="31"/>
      <c r="E106" s="30"/>
      <c r="F106" s="30"/>
      <c r="G106" s="30"/>
      <c r="H106" s="30"/>
      <c r="I106" s="30"/>
      <c r="J106" s="30"/>
      <c r="K106" s="38"/>
      <c r="L106" s="32"/>
      <c r="M106" s="30"/>
      <c r="N106" s="30"/>
      <c r="O106" s="31"/>
      <c r="P106" s="31"/>
      <c r="Q106" s="31"/>
      <c r="R106" s="30"/>
      <c r="S106" s="30"/>
      <c r="T106" s="30"/>
      <c r="U106" s="30"/>
    </row>
    <row r="107" spans="2:21" s="6" customFormat="1" ht="30" customHeight="1">
      <c r="B107" s="119"/>
      <c r="C107" s="31"/>
      <c r="D107" s="31"/>
      <c r="E107" s="30"/>
      <c r="F107" s="30"/>
      <c r="G107" s="30"/>
      <c r="H107" s="30"/>
      <c r="I107" s="30"/>
      <c r="J107" s="30"/>
      <c r="K107" s="38"/>
      <c r="L107" s="32"/>
      <c r="M107" s="30"/>
      <c r="N107" s="30"/>
      <c r="O107" s="31"/>
      <c r="P107" s="31"/>
      <c r="Q107" s="31"/>
      <c r="R107" s="30"/>
      <c r="S107" s="30"/>
      <c r="T107" s="30"/>
      <c r="U107" s="30"/>
    </row>
    <row r="108" spans="2:21" s="6" customFormat="1" ht="30" customHeight="1">
      <c r="B108" s="119"/>
      <c r="C108" s="31"/>
      <c r="D108" s="31"/>
      <c r="E108" s="30"/>
      <c r="F108" s="30"/>
      <c r="G108" s="30"/>
      <c r="H108" s="30"/>
      <c r="I108" s="30"/>
      <c r="J108" s="30"/>
      <c r="K108" s="38"/>
      <c r="L108" s="32"/>
      <c r="M108" s="30"/>
      <c r="N108" s="30"/>
      <c r="O108" s="31"/>
      <c r="P108" s="31"/>
      <c r="Q108" s="31"/>
      <c r="R108" s="30"/>
      <c r="S108" s="30"/>
      <c r="T108" s="30"/>
      <c r="U108" s="30"/>
    </row>
    <row r="109" spans="2:21" s="6" customFormat="1" ht="30" customHeight="1">
      <c r="B109" s="119"/>
      <c r="C109" s="31"/>
      <c r="D109" s="31"/>
      <c r="E109" s="30"/>
      <c r="F109" s="30"/>
      <c r="G109" s="30"/>
      <c r="H109" s="30"/>
      <c r="I109" s="30"/>
      <c r="J109" s="30"/>
      <c r="K109" s="38"/>
      <c r="L109" s="32"/>
      <c r="M109" s="30"/>
      <c r="N109" s="30"/>
      <c r="O109" s="31"/>
      <c r="P109" s="31"/>
      <c r="Q109" s="31"/>
      <c r="R109" s="30"/>
      <c r="S109" s="30"/>
      <c r="T109" s="30"/>
      <c r="U109" s="30"/>
    </row>
    <row r="110" spans="2:21" s="6" customFormat="1" ht="30" customHeight="1">
      <c r="B110" s="119"/>
      <c r="C110" s="31"/>
      <c r="D110" s="31"/>
      <c r="E110" s="30"/>
      <c r="F110" s="30"/>
      <c r="G110" s="30"/>
      <c r="H110" s="30"/>
      <c r="I110" s="30"/>
      <c r="J110" s="30"/>
      <c r="K110" s="38"/>
      <c r="L110" s="32"/>
      <c r="M110" s="30"/>
      <c r="N110" s="30"/>
      <c r="O110" s="31"/>
      <c r="P110" s="31"/>
      <c r="Q110" s="31"/>
      <c r="R110" s="30"/>
      <c r="S110" s="30"/>
      <c r="T110" s="30"/>
      <c r="U110" s="30"/>
    </row>
    <row r="111" spans="2:21" s="6" customFormat="1" ht="30" customHeight="1">
      <c r="B111" s="119"/>
      <c r="C111" s="31"/>
      <c r="D111" s="31"/>
      <c r="E111" s="30"/>
      <c r="F111" s="30"/>
      <c r="G111" s="30"/>
      <c r="H111" s="30"/>
      <c r="I111" s="30"/>
      <c r="J111" s="30"/>
      <c r="K111" s="38"/>
      <c r="L111" s="32"/>
      <c r="M111" s="30"/>
      <c r="N111" s="30"/>
      <c r="O111" s="31"/>
      <c r="P111" s="31"/>
      <c r="Q111" s="31"/>
      <c r="R111" s="30"/>
      <c r="S111" s="30"/>
      <c r="T111" s="30"/>
      <c r="U111" s="30"/>
    </row>
    <row r="112" spans="2:21" s="6" customFormat="1" ht="30" customHeight="1">
      <c r="B112" s="119"/>
      <c r="C112" s="31"/>
      <c r="D112" s="31"/>
      <c r="E112" s="30"/>
      <c r="F112" s="30"/>
      <c r="G112" s="30"/>
      <c r="H112" s="30"/>
      <c r="I112" s="30"/>
      <c r="J112" s="30"/>
      <c r="K112" s="38"/>
      <c r="L112" s="32"/>
      <c r="M112" s="30"/>
      <c r="N112" s="30"/>
      <c r="O112" s="31"/>
      <c r="P112" s="31"/>
      <c r="Q112" s="31"/>
      <c r="R112" s="30"/>
      <c r="S112" s="30"/>
      <c r="T112" s="30"/>
      <c r="U112" s="30"/>
    </row>
    <row r="113" spans="2:21" s="6" customFormat="1" ht="30" customHeight="1">
      <c r="B113" s="119"/>
      <c r="C113" s="31"/>
      <c r="D113" s="31"/>
      <c r="E113" s="30"/>
      <c r="F113" s="30"/>
      <c r="G113" s="30"/>
      <c r="H113" s="30"/>
      <c r="I113" s="30"/>
      <c r="J113" s="30"/>
      <c r="K113" s="38"/>
      <c r="L113" s="32"/>
      <c r="M113" s="30"/>
      <c r="N113" s="30"/>
      <c r="O113" s="31"/>
      <c r="P113" s="31"/>
      <c r="Q113" s="31"/>
      <c r="R113" s="30"/>
      <c r="S113" s="30"/>
      <c r="T113" s="30"/>
      <c r="U113" s="30"/>
    </row>
    <row r="114" spans="2:21" s="6" customFormat="1" ht="30" customHeight="1">
      <c r="B114" s="119"/>
      <c r="C114" s="31"/>
      <c r="D114" s="31"/>
      <c r="E114" s="30"/>
      <c r="F114" s="30"/>
      <c r="G114" s="30"/>
      <c r="H114" s="30"/>
      <c r="I114" s="30"/>
      <c r="J114" s="30"/>
      <c r="K114" s="38"/>
      <c r="L114" s="32"/>
      <c r="M114" s="30"/>
      <c r="N114" s="30"/>
      <c r="O114" s="31"/>
      <c r="P114" s="31"/>
      <c r="Q114" s="31"/>
      <c r="R114" s="30"/>
      <c r="S114" s="30"/>
      <c r="T114" s="30"/>
      <c r="U114" s="30"/>
    </row>
    <row r="115" spans="2:21" s="6" customFormat="1" ht="30" customHeight="1">
      <c r="B115" s="119"/>
      <c r="C115" s="31"/>
      <c r="D115" s="31"/>
      <c r="E115" s="30"/>
      <c r="F115" s="30"/>
      <c r="G115" s="30"/>
      <c r="H115" s="30"/>
      <c r="I115" s="30"/>
      <c r="J115" s="30"/>
      <c r="K115" s="38"/>
      <c r="L115" s="32"/>
      <c r="M115" s="30"/>
      <c r="N115" s="30"/>
      <c r="O115" s="31"/>
      <c r="P115" s="31"/>
      <c r="Q115" s="31"/>
      <c r="R115" s="30"/>
      <c r="S115" s="30"/>
      <c r="T115" s="30"/>
      <c r="U115" s="30"/>
    </row>
    <row r="116" spans="2:21" s="6" customFormat="1" ht="30" customHeight="1">
      <c r="B116" s="119"/>
      <c r="C116" s="18"/>
      <c r="D116" s="18"/>
      <c r="E116" s="27"/>
      <c r="F116" s="27"/>
      <c r="G116" s="27"/>
      <c r="H116" s="27"/>
      <c r="I116" s="27"/>
      <c r="J116" s="27"/>
      <c r="K116" s="42"/>
      <c r="L116" s="33"/>
      <c r="M116" s="30"/>
      <c r="N116" s="30"/>
      <c r="O116" s="31"/>
      <c r="P116" s="31"/>
      <c r="Q116" s="31"/>
      <c r="R116" s="30"/>
      <c r="S116" s="30"/>
      <c r="T116" s="30"/>
      <c r="U116" s="30"/>
    </row>
    <row r="117" spans="2:21" s="6" customFormat="1" ht="30" customHeight="1">
      <c r="B117" s="119"/>
      <c r="C117" s="18"/>
      <c r="D117" s="18"/>
      <c r="E117" s="27"/>
      <c r="F117" s="27"/>
      <c r="G117" s="27"/>
      <c r="H117" s="27"/>
      <c r="I117" s="27"/>
      <c r="J117" s="27"/>
      <c r="K117" s="42"/>
      <c r="L117" s="33"/>
      <c r="M117" s="30"/>
      <c r="N117" s="30"/>
      <c r="O117" s="31"/>
      <c r="P117" s="31"/>
      <c r="Q117" s="31"/>
      <c r="R117" s="30"/>
      <c r="S117" s="30"/>
      <c r="T117" s="30"/>
      <c r="U117" s="30"/>
    </row>
    <row r="118" spans="2:21" s="6" customFormat="1" ht="30" customHeight="1">
      <c r="B118" s="119"/>
      <c r="C118" s="18"/>
      <c r="D118" s="18"/>
      <c r="E118" s="27"/>
      <c r="F118" s="27"/>
      <c r="G118" s="27"/>
      <c r="H118" s="27"/>
      <c r="I118" s="27"/>
      <c r="J118" s="27"/>
      <c r="K118" s="42"/>
      <c r="L118" s="33"/>
      <c r="M118" s="30"/>
      <c r="N118" s="30"/>
      <c r="O118" s="31"/>
      <c r="P118" s="31"/>
      <c r="Q118" s="31"/>
      <c r="R118" s="30"/>
      <c r="S118" s="30"/>
      <c r="T118" s="30"/>
      <c r="U118" s="30"/>
    </row>
    <row r="119" spans="2:21" s="6" customFormat="1" ht="30" customHeight="1">
      <c r="B119" s="119"/>
      <c r="C119" s="18"/>
      <c r="D119" s="18"/>
      <c r="E119" s="27"/>
      <c r="F119" s="27"/>
      <c r="G119" s="27"/>
      <c r="H119" s="27"/>
      <c r="I119" s="27"/>
      <c r="J119" s="27"/>
      <c r="K119" s="42"/>
      <c r="L119" s="33"/>
      <c r="M119" s="30"/>
      <c r="N119" s="30"/>
      <c r="O119" s="31"/>
      <c r="P119" s="31"/>
      <c r="Q119" s="31"/>
      <c r="R119" s="30"/>
      <c r="S119" s="30"/>
      <c r="T119" s="30"/>
      <c r="U119" s="30"/>
    </row>
    <row r="120" spans="2:21" s="8" customFormat="1" ht="30" customHeight="1">
      <c r="B120" s="119"/>
      <c r="C120" s="18"/>
      <c r="D120" s="18"/>
      <c r="E120" s="27"/>
      <c r="F120" s="27"/>
      <c r="G120" s="27"/>
      <c r="H120" s="27"/>
      <c r="I120" s="27"/>
      <c r="J120" s="27"/>
      <c r="K120" s="42"/>
      <c r="L120" s="33"/>
      <c r="M120" s="30"/>
      <c r="N120" s="30"/>
      <c r="O120" s="31"/>
      <c r="P120" s="31"/>
      <c r="Q120" s="31"/>
      <c r="R120" s="39"/>
      <c r="S120" s="39"/>
      <c r="T120" s="39"/>
      <c r="U120" s="39"/>
    </row>
    <row r="121" spans="2:21" s="8" customFormat="1" ht="30" customHeight="1">
      <c r="B121" s="119"/>
      <c r="C121" s="18"/>
      <c r="D121" s="18"/>
      <c r="E121" s="27"/>
      <c r="F121" s="27"/>
      <c r="G121" s="27"/>
      <c r="H121" s="27"/>
      <c r="I121" s="27"/>
      <c r="J121" s="27"/>
      <c r="K121" s="42"/>
      <c r="L121" s="33"/>
      <c r="M121" s="30"/>
      <c r="N121" s="30"/>
      <c r="O121" s="31"/>
      <c r="P121" s="31"/>
      <c r="Q121" s="31"/>
      <c r="R121" s="39"/>
      <c r="S121" s="39"/>
      <c r="T121" s="39"/>
      <c r="U121" s="39"/>
    </row>
    <row r="122" spans="2:21" s="8" customFormat="1" ht="30" customHeight="1">
      <c r="B122" s="119"/>
      <c r="C122" s="34"/>
      <c r="D122" s="35"/>
      <c r="E122" s="27"/>
      <c r="F122" s="27"/>
      <c r="G122" s="27"/>
      <c r="H122" s="27"/>
      <c r="I122" s="27"/>
      <c r="J122" s="27"/>
      <c r="K122" s="43"/>
      <c r="L122" s="33"/>
      <c r="M122" s="30"/>
      <c r="N122" s="30"/>
      <c r="O122" s="31"/>
      <c r="P122" s="31"/>
      <c r="Q122" s="31"/>
      <c r="R122" s="39"/>
      <c r="S122" s="39"/>
      <c r="T122" s="39"/>
      <c r="U122" s="39"/>
    </row>
    <row r="123" spans="2:21" s="8" customFormat="1" ht="30" customHeight="1">
      <c r="B123" s="119"/>
      <c r="C123" s="34"/>
      <c r="D123" s="35"/>
      <c r="E123" s="27"/>
      <c r="F123" s="27"/>
      <c r="G123" s="27"/>
      <c r="H123" s="27"/>
      <c r="I123" s="27"/>
      <c r="J123" s="27"/>
      <c r="K123" s="43"/>
      <c r="L123" s="33"/>
      <c r="M123" s="30"/>
      <c r="N123" s="30"/>
      <c r="O123" s="31"/>
      <c r="P123" s="31"/>
      <c r="Q123" s="31"/>
      <c r="R123" s="39"/>
      <c r="S123" s="39"/>
      <c r="T123" s="39"/>
      <c r="U123" s="39"/>
    </row>
  </sheetData>
  <sheetProtection/>
  <mergeCells count="9">
    <mergeCell ref="B4:D4"/>
    <mergeCell ref="B2:B3"/>
    <mergeCell ref="C2:L2"/>
    <mergeCell ref="C3:L3"/>
    <mergeCell ref="C17:C19"/>
    <mergeCell ref="C5:C7"/>
    <mergeCell ref="C8:C10"/>
    <mergeCell ref="C11:C13"/>
    <mergeCell ref="C14:C16"/>
  </mergeCells>
  <hyperlinks>
    <hyperlink ref="C2" location="Samf15" display="← Till sammanställningen"/>
    <hyperlink ref="C1" location="Översikt!A1" display="← Till Översikt"/>
  </hyperlinks>
  <printOptions/>
  <pageMargins left="0.25" right="0.25" top="0.75" bottom="0.75" header="0.3" footer="0.3"/>
  <pageSetup fitToHeight="0" fitToWidth="1" horizontalDpi="600" verticalDpi="600" orientation="landscape" paperSize="9" scale="79" r:id="rId1"/>
</worksheet>
</file>

<file path=xl/worksheets/sheet15.xml><?xml version="1.0" encoding="utf-8"?>
<worksheet xmlns="http://schemas.openxmlformats.org/spreadsheetml/2006/main" xmlns:r="http://schemas.openxmlformats.org/officeDocument/2006/relationships">
  <sheetPr>
    <tabColor theme="4" tint="0.5999900102615356"/>
    <pageSetUpPr fitToPage="1"/>
  </sheetPr>
  <dimension ref="A1:U111"/>
  <sheetViews>
    <sheetView showGridLines="0" zoomScale="106" zoomScaleNormal="106" zoomScalePageLayoutView="0" workbookViewId="0" topLeftCell="A1">
      <pane ySplit="4" topLeftCell="A5" activePane="bottomLeft" state="frozen"/>
      <selection pane="topLeft" activeCell="K10" sqref="K10"/>
      <selection pane="bottomLeft" activeCell="E18" sqref="E18"/>
    </sheetView>
  </sheetViews>
  <sheetFormatPr defaultColWidth="9.00390625" defaultRowHeight="30" customHeight="1"/>
  <cols>
    <col min="1" max="1" width="2.625" style="2" customWidth="1"/>
    <col min="2" max="2" width="6.00390625" style="119" customWidth="1"/>
    <col min="3" max="3" width="47.50390625" style="31" customWidth="1"/>
    <col min="4" max="4" width="22.875" style="31" customWidth="1"/>
    <col min="5" max="8" width="10.625" style="30" customWidth="1"/>
    <col min="9" max="9" width="10.625" style="42" customWidth="1"/>
    <col min="10" max="10" width="12.25390625" style="33" customWidth="1"/>
    <col min="11" max="11" width="10.625" style="30" customWidth="1"/>
    <col min="12" max="12" width="22.625" style="30" customWidth="1"/>
    <col min="13" max="21" width="10.625" style="31" customWidth="1"/>
    <col min="22" max="23" width="10.625" style="2" customWidth="1"/>
    <col min="24" max="16384" width="9.00390625" style="2" customWidth="1"/>
  </cols>
  <sheetData>
    <row r="1" spans="2:21" ht="33.75" customHeight="1">
      <c r="B1" s="117"/>
      <c r="C1" s="125" t="s">
        <v>100</v>
      </c>
      <c r="D1" s="2"/>
      <c r="E1" s="6"/>
      <c r="F1" s="6"/>
      <c r="G1" s="6"/>
      <c r="H1" s="6"/>
      <c r="I1" s="11"/>
      <c r="J1" s="14"/>
      <c r="K1" s="6"/>
      <c r="L1" s="6"/>
      <c r="M1" s="2"/>
      <c r="N1" s="2"/>
      <c r="O1" s="2"/>
      <c r="P1" s="2"/>
      <c r="Q1" s="2"/>
      <c r="R1" s="2"/>
      <c r="S1" s="2"/>
      <c r="T1" s="2"/>
      <c r="U1" s="2"/>
    </row>
    <row r="2" spans="2:10" ht="24" customHeight="1">
      <c r="B2" s="434" t="str">
        <f>Översikt!$B$18</f>
        <v>A 16</v>
      </c>
      <c r="C2" s="435" t="s">
        <v>52</v>
      </c>
      <c r="D2" s="435"/>
      <c r="E2" s="435"/>
      <c r="F2" s="435"/>
      <c r="G2" s="435"/>
      <c r="H2" s="435"/>
      <c r="I2" s="435"/>
      <c r="J2" s="435"/>
    </row>
    <row r="3" spans="2:10" ht="24" customHeight="1">
      <c r="B3" s="434"/>
      <c r="C3" s="436" t="s">
        <v>28</v>
      </c>
      <c r="D3" s="436"/>
      <c r="E3" s="436"/>
      <c r="F3" s="436"/>
      <c r="G3" s="436"/>
      <c r="H3" s="436"/>
      <c r="I3" s="436"/>
      <c r="J3" s="436"/>
    </row>
    <row r="4" spans="2:12" s="3" customFormat="1" ht="23.25" thickBot="1">
      <c r="B4" s="397" t="s">
        <v>55</v>
      </c>
      <c r="C4" s="409"/>
      <c r="D4" s="409"/>
      <c r="E4" s="69" t="s">
        <v>3</v>
      </c>
      <c r="F4" s="69" t="s">
        <v>47</v>
      </c>
      <c r="G4" s="69" t="s">
        <v>26</v>
      </c>
      <c r="H4" s="69" t="s">
        <v>7</v>
      </c>
      <c r="I4" s="70" t="s">
        <v>23</v>
      </c>
      <c r="J4" s="71" t="s">
        <v>92</v>
      </c>
      <c r="K4" s="6"/>
      <c r="L4" s="6"/>
    </row>
    <row r="5" spans="2:21" s="4" customFormat="1" ht="36" customHeight="1" thickBot="1">
      <c r="B5" s="121" t="str">
        <f>Översikt!$B$18&amp;"."&amp;ROW()-4</f>
        <v>A 16.1</v>
      </c>
      <c r="C5" s="394" t="s">
        <v>157</v>
      </c>
      <c r="D5" s="75" t="s">
        <v>107</v>
      </c>
      <c r="E5" s="76"/>
      <c r="F5" s="76"/>
      <c r="G5" s="76"/>
      <c r="H5" s="76"/>
      <c r="I5" s="77">
        <f>SUM(E5:H5)</f>
        <v>0</v>
      </c>
      <c r="J5" s="109" t="s">
        <v>167</v>
      </c>
      <c r="K5" s="17"/>
      <c r="L5" s="17"/>
      <c r="M5" s="18"/>
      <c r="N5" s="18"/>
      <c r="O5" s="18"/>
      <c r="P5" s="18"/>
      <c r="Q5" s="18"/>
      <c r="R5" s="18"/>
      <c r="S5" s="18"/>
      <c r="T5" s="18"/>
      <c r="U5" s="18"/>
    </row>
    <row r="6" spans="2:21" s="4" customFormat="1" ht="36" customHeight="1" thickBot="1">
      <c r="B6" s="118" t="str">
        <f>Översikt!$B$18&amp;"."&amp;ROW()-4</f>
        <v>A 16.2</v>
      </c>
      <c r="C6" s="395"/>
      <c r="D6" s="79" t="s">
        <v>108</v>
      </c>
      <c r="E6" s="16"/>
      <c r="F6" s="16"/>
      <c r="G6" s="16"/>
      <c r="H6" s="16"/>
      <c r="I6" s="50">
        <f>SUM(E6:H6)</f>
        <v>0</v>
      </c>
      <c r="J6" s="109" t="s">
        <v>167</v>
      </c>
      <c r="K6" s="17"/>
      <c r="L6" s="17"/>
      <c r="M6" s="18"/>
      <c r="N6" s="18"/>
      <c r="O6" s="18"/>
      <c r="P6" s="18"/>
      <c r="Q6" s="18"/>
      <c r="R6" s="18"/>
      <c r="S6" s="18"/>
      <c r="T6" s="18"/>
      <c r="U6" s="18"/>
    </row>
    <row r="7" spans="2:21" s="4" customFormat="1" ht="36" customHeight="1" thickBot="1">
      <c r="B7" s="121" t="str">
        <f>Översikt!$B$18&amp;"."&amp;ROW()-4</f>
        <v>A 16.3</v>
      </c>
      <c r="C7" s="394" t="s">
        <v>158</v>
      </c>
      <c r="D7" s="130" t="s">
        <v>107</v>
      </c>
      <c r="E7" s="76"/>
      <c r="F7" s="76"/>
      <c r="G7" s="76"/>
      <c r="H7" s="76"/>
      <c r="I7" s="77">
        <f>SUM(E7:H7)</f>
        <v>0</v>
      </c>
      <c r="J7" s="109" t="s">
        <v>167</v>
      </c>
      <c r="K7" s="17"/>
      <c r="L7" s="17"/>
      <c r="M7" s="18"/>
      <c r="N7" s="18"/>
      <c r="O7" s="18"/>
      <c r="P7" s="18"/>
      <c r="Q7" s="18"/>
      <c r="R7" s="18"/>
      <c r="S7" s="18"/>
      <c r="T7" s="18"/>
      <c r="U7" s="18"/>
    </row>
    <row r="8" spans="2:21" s="4" customFormat="1" ht="36" customHeight="1" thickBot="1">
      <c r="B8" s="118" t="str">
        <f>Översikt!$B$18&amp;"."&amp;ROW()-4</f>
        <v>A 16.4</v>
      </c>
      <c r="C8" s="395"/>
      <c r="D8" s="131" t="s">
        <v>108</v>
      </c>
      <c r="E8" s="16"/>
      <c r="F8" s="16"/>
      <c r="G8" s="16"/>
      <c r="H8" s="16"/>
      <c r="I8" s="50">
        <f>SUM(E8:H8)</f>
        <v>0</v>
      </c>
      <c r="J8" s="109" t="s">
        <v>167</v>
      </c>
      <c r="K8" s="17"/>
      <c r="L8" s="17"/>
      <c r="M8" s="18"/>
      <c r="N8" s="18"/>
      <c r="O8" s="18"/>
      <c r="P8" s="18"/>
      <c r="Q8" s="18"/>
      <c r="R8" s="18"/>
      <c r="S8" s="18"/>
      <c r="T8" s="18"/>
      <c r="U8" s="18"/>
    </row>
    <row r="9" spans="2:21" s="4" customFormat="1" ht="36" customHeight="1" thickBot="1">
      <c r="B9" s="121" t="str">
        <f>Översikt!$B$18&amp;"."&amp;ROW()-4</f>
        <v>A 16.5</v>
      </c>
      <c r="C9" s="394" t="s">
        <v>159</v>
      </c>
      <c r="D9" s="75" t="s">
        <v>107</v>
      </c>
      <c r="E9" s="76"/>
      <c r="F9" s="76"/>
      <c r="G9" s="76"/>
      <c r="H9" s="76"/>
      <c r="I9" s="77">
        <f>SUM(E9:H9)</f>
        <v>0</v>
      </c>
      <c r="J9" s="109" t="s">
        <v>167</v>
      </c>
      <c r="K9" s="17"/>
      <c r="L9" s="17"/>
      <c r="M9" s="18"/>
      <c r="N9" s="18"/>
      <c r="O9" s="18"/>
      <c r="P9" s="18"/>
      <c r="Q9" s="18"/>
      <c r="R9" s="18"/>
      <c r="S9" s="18"/>
      <c r="T9" s="18"/>
      <c r="U9" s="18"/>
    </row>
    <row r="10" spans="2:21" s="4" customFormat="1" ht="36" customHeight="1" thickBot="1">
      <c r="B10" s="118" t="str">
        <f>Översikt!$B$18&amp;"."&amp;ROW()-4</f>
        <v>A 16.6</v>
      </c>
      <c r="C10" s="395"/>
      <c r="D10" s="79" t="s">
        <v>108</v>
      </c>
      <c r="E10" s="16"/>
      <c r="F10" s="16"/>
      <c r="G10" s="16"/>
      <c r="H10" s="16"/>
      <c r="I10" s="50">
        <f aca="true" t="shared" si="0" ref="I10:I16">SUM(E10:H10)</f>
        <v>0</v>
      </c>
      <c r="J10" s="109" t="s">
        <v>167</v>
      </c>
      <c r="K10" s="17"/>
      <c r="L10" s="17"/>
      <c r="M10" s="18"/>
      <c r="N10" s="18"/>
      <c r="O10" s="18"/>
      <c r="P10" s="18"/>
      <c r="Q10" s="18"/>
      <c r="R10" s="18"/>
      <c r="S10" s="18"/>
      <c r="T10" s="18"/>
      <c r="U10" s="18"/>
    </row>
    <row r="11" spans="2:21" s="6" customFormat="1" ht="36" customHeight="1" thickBot="1">
      <c r="B11" s="121" t="str">
        <f>Översikt!$B$18&amp;"."&amp;ROW()-4</f>
        <v>A 16.7</v>
      </c>
      <c r="C11" s="394" t="s">
        <v>160</v>
      </c>
      <c r="D11" s="130" t="s">
        <v>107</v>
      </c>
      <c r="E11" s="76"/>
      <c r="F11" s="76"/>
      <c r="G11" s="76"/>
      <c r="H11" s="76"/>
      <c r="I11" s="77">
        <f t="shared" si="0"/>
        <v>0</v>
      </c>
      <c r="J11" s="109" t="s">
        <v>167</v>
      </c>
      <c r="K11" s="30"/>
      <c r="L11" s="30"/>
      <c r="M11" s="31"/>
      <c r="N11" s="31"/>
      <c r="O11" s="31"/>
      <c r="P11" s="30"/>
      <c r="Q11" s="30"/>
      <c r="R11" s="30"/>
      <c r="S11" s="30"/>
      <c r="T11" s="30"/>
      <c r="U11" s="30"/>
    </row>
    <row r="12" spans="2:21" s="6" customFormat="1" ht="36" customHeight="1" thickBot="1">
      <c r="B12" s="118" t="str">
        <f>Översikt!$B$18&amp;"."&amp;ROW()-4</f>
        <v>A 16.8</v>
      </c>
      <c r="C12" s="395"/>
      <c r="D12" s="131" t="s">
        <v>108</v>
      </c>
      <c r="E12" s="16"/>
      <c r="F12" s="16"/>
      <c r="G12" s="16"/>
      <c r="H12" s="16"/>
      <c r="I12" s="50">
        <f t="shared" si="0"/>
        <v>0</v>
      </c>
      <c r="J12" s="109" t="s">
        <v>167</v>
      </c>
      <c r="K12" s="30"/>
      <c r="L12" s="30"/>
      <c r="M12" s="31"/>
      <c r="N12" s="31"/>
      <c r="O12" s="31"/>
      <c r="P12" s="30"/>
      <c r="Q12" s="30"/>
      <c r="R12" s="30"/>
      <c r="S12" s="30"/>
      <c r="T12" s="30"/>
      <c r="U12" s="30"/>
    </row>
    <row r="13" spans="2:21" s="6" customFormat="1" ht="36" customHeight="1" thickBot="1">
      <c r="B13" s="121" t="str">
        <f>Översikt!$B$18&amp;"."&amp;ROW()-4</f>
        <v>A 16.9</v>
      </c>
      <c r="C13" s="394" t="s">
        <v>106</v>
      </c>
      <c r="D13" s="75" t="s">
        <v>107</v>
      </c>
      <c r="E13" s="76"/>
      <c r="F13" s="76"/>
      <c r="G13" s="76"/>
      <c r="H13" s="76"/>
      <c r="I13" s="77">
        <f t="shared" si="0"/>
        <v>0</v>
      </c>
      <c r="J13" s="109" t="s">
        <v>167</v>
      </c>
      <c r="K13" s="30"/>
      <c r="L13" s="30"/>
      <c r="M13" s="31"/>
      <c r="N13" s="31"/>
      <c r="O13" s="31"/>
      <c r="P13" s="30"/>
      <c r="Q13" s="30"/>
      <c r="R13" s="30"/>
      <c r="S13" s="30"/>
      <c r="T13" s="30"/>
      <c r="U13" s="30"/>
    </row>
    <row r="14" spans="2:21" s="6" customFormat="1" ht="36" customHeight="1" thickBot="1">
      <c r="B14" s="122" t="str">
        <f>Översikt!$B$18&amp;"."&amp;ROW()-4</f>
        <v>A 16.10</v>
      </c>
      <c r="C14" s="396"/>
      <c r="D14" s="79" t="s">
        <v>108</v>
      </c>
      <c r="E14" s="80"/>
      <c r="F14" s="80"/>
      <c r="G14" s="80"/>
      <c r="H14" s="80"/>
      <c r="I14" s="81">
        <f t="shared" si="0"/>
        <v>0</v>
      </c>
      <c r="J14" s="259" t="s">
        <v>167</v>
      </c>
      <c r="K14" s="30"/>
      <c r="L14" s="30"/>
      <c r="M14" s="31"/>
      <c r="N14" s="31"/>
      <c r="O14" s="31"/>
      <c r="P14" s="30"/>
      <c r="Q14" s="30"/>
      <c r="R14" s="30"/>
      <c r="S14" s="30"/>
      <c r="T14" s="30"/>
      <c r="U14" s="30"/>
    </row>
    <row r="15" spans="1:21" s="6" customFormat="1" ht="36" customHeight="1" thickBot="1">
      <c r="A15" s="265"/>
      <c r="B15" s="263" t="str">
        <f>Översikt!$B$18&amp;"."&amp;ROW()-4</f>
        <v>A 16.11</v>
      </c>
      <c r="C15" s="260" t="s">
        <v>48</v>
      </c>
      <c r="D15" s="260"/>
      <c r="E15" s="245"/>
      <c r="F15" s="245"/>
      <c r="G15" s="245"/>
      <c r="H15" s="245"/>
      <c r="I15" s="261">
        <f t="shared" si="0"/>
        <v>0</v>
      </c>
      <c r="J15" s="262" t="s">
        <v>167</v>
      </c>
      <c r="K15" s="30"/>
      <c r="L15" s="30"/>
      <c r="M15" s="31"/>
      <c r="N15" s="31"/>
      <c r="O15" s="31"/>
      <c r="P15" s="30"/>
      <c r="Q15" s="30"/>
      <c r="R15" s="30"/>
      <c r="S15" s="30"/>
      <c r="T15" s="30"/>
      <c r="U15" s="30"/>
    </row>
    <row r="16" spans="1:21" s="6" customFormat="1" ht="36" customHeight="1">
      <c r="A16" s="265"/>
      <c r="B16" s="264" t="str">
        <f>Översikt!$B$18&amp;"."&amp;ROW()-4</f>
        <v>A 16.12</v>
      </c>
      <c r="C16" s="255" t="s">
        <v>118</v>
      </c>
      <c r="D16" s="255"/>
      <c r="E16" s="256"/>
      <c r="F16" s="256"/>
      <c r="G16" s="256"/>
      <c r="H16" s="256"/>
      <c r="I16" s="257">
        <f t="shared" si="0"/>
        <v>0</v>
      </c>
      <c r="J16" s="258" t="s">
        <v>167</v>
      </c>
      <c r="K16" s="30"/>
      <c r="L16" s="30"/>
      <c r="M16" s="31"/>
      <c r="N16" s="31"/>
      <c r="O16" s="31"/>
      <c r="P16" s="30"/>
      <c r="Q16" s="30"/>
      <c r="R16" s="30"/>
      <c r="S16" s="30"/>
      <c r="T16" s="30"/>
      <c r="U16" s="30"/>
    </row>
    <row r="17" spans="2:21" s="6" customFormat="1" ht="36" customHeight="1">
      <c r="B17" s="119"/>
      <c r="C17" s="31"/>
      <c r="D17" s="31"/>
      <c r="E17" s="30"/>
      <c r="F17" s="30"/>
      <c r="G17" s="30"/>
      <c r="H17" s="30"/>
      <c r="I17" s="38"/>
      <c r="J17" s="32"/>
      <c r="K17" s="30"/>
      <c r="L17" s="30"/>
      <c r="M17" s="31"/>
      <c r="N17" s="31"/>
      <c r="O17" s="31"/>
      <c r="P17" s="30"/>
      <c r="Q17" s="30"/>
      <c r="R17" s="30"/>
      <c r="S17" s="30"/>
      <c r="T17" s="30"/>
      <c r="U17" s="30"/>
    </row>
    <row r="18" spans="2:21" s="6" customFormat="1" ht="36" customHeight="1">
      <c r="B18" s="119"/>
      <c r="C18" s="31"/>
      <c r="D18" s="31"/>
      <c r="E18" s="30"/>
      <c r="F18" s="30"/>
      <c r="G18" s="30"/>
      <c r="H18" s="30"/>
      <c r="I18" s="38"/>
      <c r="J18" s="32"/>
      <c r="K18" s="30"/>
      <c r="L18" s="30"/>
      <c r="M18" s="31"/>
      <c r="N18" s="31"/>
      <c r="O18" s="31"/>
      <c r="P18" s="30"/>
      <c r="Q18" s="30"/>
      <c r="R18" s="30"/>
      <c r="S18" s="30"/>
      <c r="T18" s="30"/>
      <c r="U18" s="30"/>
    </row>
    <row r="19" spans="2:21" s="6" customFormat="1" ht="36" customHeight="1">
      <c r="B19" s="119"/>
      <c r="C19" s="31"/>
      <c r="D19" s="31"/>
      <c r="E19" s="30"/>
      <c r="F19" s="30"/>
      <c r="G19" s="30"/>
      <c r="H19" s="30"/>
      <c r="I19" s="38"/>
      <c r="J19" s="32"/>
      <c r="K19" s="30"/>
      <c r="L19" s="30"/>
      <c r="M19" s="31"/>
      <c r="N19" s="31"/>
      <c r="O19" s="31"/>
      <c r="P19" s="30"/>
      <c r="Q19" s="30"/>
      <c r="R19" s="30"/>
      <c r="S19" s="30"/>
      <c r="T19" s="30"/>
      <c r="U19" s="30"/>
    </row>
    <row r="20" spans="2:21" s="6" customFormat="1" ht="30" customHeight="1">
      <c r="B20" s="119"/>
      <c r="C20" s="31"/>
      <c r="D20" s="31"/>
      <c r="E20" s="30"/>
      <c r="F20" s="30"/>
      <c r="G20" s="30"/>
      <c r="H20" s="30"/>
      <c r="I20" s="38"/>
      <c r="J20" s="32"/>
      <c r="K20" s="30"/>
      <c r="L20" s="30"/>
      <c r="M20" s="31"/>
      <c r="N20" s="31"/>
      <c r="O20" s="31"/>
      <c r="P20" s="30"/>
      <c r="Q20" s="30"/>
      <c r="R20" s="30"/>
      <c r="S20" s="30"/>
      <c r="T20" s="30"/>
      <c r="U20" s="30"/>
    </row>
    <row r="21" spans="2:21" s="6" customFormat="1" ht="30" customHeight="1">
      <c r="B21" s="119"/>
      <c r="C21" s="31"/>
      <c r="D21" s="31"/>
      <c r="E21" s="30"/>
      <c r="F21" s="30"/>
      <c r="G21" s="30"/>
      <c r="H21" s="30"/>
      <c r="I21" s="38"/>
      <c r="J21" s="32"/>
      <c r="K21" s="30"/>
      <c r="L21" s="30"/>
      <c r="M21" s="31"/>
      <c r="N21" s="31"/>
      <c r="O21" s="31"/>
      <c r="P21" s="30"/>
      <c r="Q21" s="30"/>
      <c r="R21" s="30"/>
      <c r="S21" s="30"/>
      <c r="T21" s="30"/>
      <c r="U21" s="30"/>
    </row>
    <row r="22" spans="2:21" s="6" customFormat="1" ht="30" customHeight="1">
      <c r="B22" s="119"/>
      <c r="C22" s="31"/>
      <c r="D22" s="31"/>
      <c r="E22" s="30"/>
      <c r="F22" s="30"/>
      <c r="G22" s="30"/>
      <c r="H22" s="30"/>
      <c r="I22" s="38"/>
      <c r="J22" s="32"/>
      <c r="K22" s="30"/>
      <c r="L22" s="30"/>
      <c r="M22" s="31"/>
      <c r="N22" s="31"/>
      <c r="O22" s="31"/>
      <c r="P22" s="30"/>
      <c r="Q22" s="30"/>
      <c r="R22" s="30"/>
      <c r="S22" s="30"/>
      <c r="T22" s="30"/>
      <c r="U22" s="30"/>
    </row>
    <row r="23" spans="2:21" s="6" customFormat="1" ht="30" customHeight="1">
      <c r="B23" s="119"/>
      <c r="C23" s="31"/>
      <c r="D23" s="31"/>
      <c r="E23" s="30"/>
      <c r="F23" s="30"/>
      <c r="G23" s="30"/>
      <c r="H23" s="30"/>
      <c r="I23" s="38"/>
      <c r="J23" s="32"/>
      <c r="K23" s="30"/>
      <c r="L23" s="30"/>
      <c r="M23" s="31"/>
      <c r="N23" s="31"/>
      <c r="O23" s="31"/>
      <c r="P23" s="30"/>
      <c r="Q23" s="30"/>
      <c r="R23" s="30"/>
      <c r="S23" s="30"/>
      <c r="T23" s="30"/>
      <c r="U23" s="30"/>
    </row>
    <row r="24" spans="2:21" s="6" customFormat="1" ht="30" customHeight="1">
      <c r="B24" s="119"/>
      <c r="C24" s="31"/>
      <c r="D24" s="31"/>
      <c r="E24" s="30"/>
      <c r="F24" s="30"/>
      <c r="G24" s="30"/>
      <c r="H24" s="30"/>
      <c r="I24" s="38"/>
      <c r="J24" s="32"/>
      <c r="K24" s="30"/>
      <c r="L24" s="30"/>
      <c r="M24" s="31"/>
      <c r="N24" s="31"/>
      <c r="O24" s="31"/>
      <c r="P24" s="30"/>
      <c r="Q24" s="30"/>
      <c r="R24" s="30"/>
      <c r="S24" s="30"/>
      <c r="T24" s="30"/>
      <c r="U24" s="30"/>
    </row>
    <row r="25" spans="2:21" s="6" customFormat="1" ht="30" customHeight="1">
      <c r="B25" s="119"/>
      <c r="C25" s="31"/>
      <c r="D25" s="31"/>
      <c r="E25" s="30"/>
      <c r="F25" s="30"/>
      <c r="G25" s="30"/>
      <c r="H25" s="30"/>
      <c r="I25" s="38"/>
      <c r="J25" s="32"/>
      <c r="K25" s="30"/>
      <c r="L25" s="30"/>
      <c r="M25" s="31"/>
      <c r="N25" s="31"/>
      <c r="O25" s="31"/>
      <c r="P25" s="30"/>
      <c r="Q25" s="30"/>
      <c r="R25" s="30"/>
      <c r="S25" s="30"/>
      <c r="T25" s="30"/>
      <c r="U25" s="30"/>
    </row>
    <row r="26" spans="2:21" s="6" customFormat="1" ht="30" customHeight="1">
      <c r="B26" s="119"/>
      <c r="C26" s="31"/>
      <c r="D26" s="31"/>
      <c r="E26" s="30"/>
      <c r="F26" s="30"/>
      <c r="G26" s="30"/>
      <c r="H26" s="30"/>
      <c r="I26" s="38"/>
      <c r="J26" s="32"/>
      <c r="K26" s="30"/>
      <c r="L26" s="30"/>
      <c r="M26" s="31"/>
      <c r="N26" s="31"/>
      <c r="O26" s="31"/>
      <c r="P26" s="30"/>
      <c r="Q26" s="30"/>
      <c r="R26" s="30"/>
      <c r="S26" s="30"/>
      <c r="T26" s="30"/>
      <c r="U26" s="30"/>
    </row>
    <row r="27" spans="2:21" s="6" customFormat="1" ht="30" customHeight="1">
      <c r="B27" s="119"/>
      <c r="C27" s="31"/>
      <c r="D27" s="31"/>
      <c r="E27" s="30"/>
      <c r="F27" s="30"/>
      <c r="G27" s="30"/>
      <c r="H27" s="30"/>
      <c r="I27" s="38"/>
      <c r="J27" s="32"/>
      <c r="K27" s="30"/>
      <c r="L27" s="30"/>
      <c r="M27" s="31"/>
      <c r="N27" s="31"/>
      <c r="O27" s="31"/>
      <c r="P27" s="30"/>
      <c r="Q27" s="30"/>
      <c r="R27" s="30"/>
      <c r="S27" s="30"/>
      <c r="T27" s="30"/>
      <c r="U27" s="30"/>
    </row>
    <row r="28" spans="2:21" s="6" customFormat="1" ht="30" customHeight="1">
      <c r="B28" s="119"/>
      <c r="C28" s="31"/>
      <c r="D28" s="31"/>
      <c r="E28" s="30"/>
      <c r="F28" s="30"/>
      <c r="G28" s="30"/>
      <c r="H28" s="30"/>
      <c r="I28" s="38"/>
      <c r="J28" s="32"/>
      <c r="K28" s="30"/>
      <c r="L28" s="30"/>
      <c r="M28" s="31"/>
      <c r="N28" s="31"/>
      <c r="O28" s="31"/>
      <c r="P28" s="30"/>
      <c r="Q28" s="30"/>
      <c r="R28" s="30"/>
      <c r="S28" s="30"/>
      <c r="T28" s="30"/>
      <c r="U28" s="30"/>
    </row>
    <row r="29" spans="2:21" s="6" customFormat="1" ht="30" customHeight="1">
      <c r="B29" s="119"/>
      <c r="C29" s="31"/>
      <c r="D29" s="31"/>
      <c r="E29" s="30"/>
      <c r="F29" s="30"/>
      <c r="G29" s="30"/>
      <c r="H29" s="30"/>
      <c r="I29" s="38"/>
      <c r="J29" s="32"/>
      <c r="K29" s="30"/>
      <c r="L29" s="30"/>
      <c r="M29" s="31"/>
      <c r="N29" s="31"/>
      <c r="O29" s="31"/>
      <c r="P29" s="30"/>
      <c r="Q29" s="30"/>
      <c r="R29" s="30"/>
      <c r="S29" s="30"/>
      <c r="T29" s="30"/>
      <c r="U29" s="30"/>
    </row>
    <row r="30" spans="2:21" s="6" customFormat="1" ht="30" customHeight="1">
      <c r="B30" s="119"/>
      <c r="C30" s="31"/>
      <c r="D30" s="31"/>
      <c r="E30" s="30"/>
      <c r="F30" s="30"/>
      <c r="G30" s="30"/>
      <c r="H30" s="30"/>
      <c r="I30" s="38"/>
      <c r="J30" s="32"/>
      <c r="K30" s="30"/>
      <c r="L30" s="30"/>
      <c r="M30" s="31"/>
      <c r="N30" s="31"/>
      <c r="O30" s="31"/>
      <c r="P30" s="30"/>
      <c r="Q30" s="30"/>
      <c r="R30" s="30"/>
      <c r="S30" s="30"/>
      <c r="T30" s="30"/>
      <c r="U30" s="30"/>
    </row>
    <row r="31" spans="2:21" s="6" customFormat="1" ht="30" customHeight="1">
      <c r="B31" s="119"/>
      <c r="C31" s="31"/>
      <c r="D31" s="31"/>
      <c r="E31" s="30"/>
      <c r="F31" s="30"/>
      <c r="G31" s="30"/>
      <c r="H31" s="30"/>
      <c r="I31" s="38"/>
      <c r="J31" s="32"/>
      <c r="K31" s="30"/>
      <c r="L31" s="30"/>
      <c r="M31" s="31"/>
      <c r="N31" s="31"/>
      <c r="O31" s="31"/>
      <c r="P31" s="30"/>
      <c r="Q31" s="30"/>
      <c r="R31" s="30"/>
      <c r="S31" s="30"/>
      <c r="T31" s="30"/>
      <c r="U31" s="30"/>
    </row>
    <row r="32" spans="2:21" s="6" customFormat="1" ht="30" customHeight="1">
      <c r="B32" s="119"/>
      <c r="C32" s="31"/>
      <c r="D32" s="31"/>
      <c r="E32" s="30"/>
      <c r="F32" s="30"/>
      <c r="G32" s="30"/>
      <c r="H32" s="30"/>
      <c r="I32" s="38"/>
      <c r="J32" s="32"/>
      <c r="K32" s="30"/>
      <c r="L32" s="30"/>
      <c r="M32" s="31"/>
      <c r="N32" s="31"/>
      <c r="O32" s="31"/>
      <c r="P32" s="30"/>
      <c r="Q32" s="30"/>
      <c r="R32" s="30"/>
      <c r="S32" s="30"/>
      <c r="T32" s="30"/>
      <c r="U32" s="30"/>
    </row>
    <row r="33" spans="2:21" s="6" customFormat="1" ht="30" customHeight="1">
      <c r="B33" s="119"/>
      <c r="C33" s="31"/>
      <c r="D33" s="31"/>
      <c r="E33" s="30"/>
      <c r="F33" s="30"/>
      <c r="G33" s="30"/>
      <c r="H33" s="30"/>
      <c r="I33" s="38"/>
      <c r="J33" s="32"/>
      <c r="K33" s="30"/>
      <c r="L33" s="30"/>
      <c r="M33" s="31"/>
      <c r="N33" s="31"/>
      <c r="O33" s="31"/>
      <c r="P33" s="30"/>
      <c r="Q33" s="30"/>
      <c r="R33" s="30"/>
      <c r="S33" s="30"/>
      <c r="T33" s="30"/>
      <c r="U33" s="30"/>
    </row>
    <row r="34" spans="2:21" s="6" customFormat="1" ht="30" customHeight="1">
      <c r="B34" s="119"/>
      <c r="C34" s="31"/>
      <c r="D34" s="31"/>
      <c r="E34" s="30"/>
      <c r="F34" s="30"/>
      <c r="G34" s="30"/>
      <c r="H34" s="30"/>
      <c r="I34" s="38"/>
      <c r="J34" s="32"/>
      <c r="K34" s="30"/>
      <c r="L34" s="30"/>
      <c r="M34" s="31"/>
      <c r="N34" s="31"/>
      <c r="O34" s="31"/>
      <c r="P34" s="30"/>
      <c r="Q34" s="30"/>
      <c r="R34" s="30"/>
      <c r="S34" s="30"/>
      <c r="T34" s="30"/>
      <c r="U34" s="30"/>
    </row>
    <row r="35" spans="2:21" s="6" customFormat="1" ht="30" customHeight="1">
      <c r="B35" s="119"/>
      <c r="C35" s="31"/>
      <c r="D35" s="31"/>
      <c r="E35" s="30"/>
      <c r="F35" s="30"/>
      <c r="G35" s="30"/>
      <c r="H35" s="30"/>
      <c r="I35" s="38"/>
      <c r="J35" s="32"/>
      <c r="K35" s="30"/>
      <c r="L35" s="30"/>
      <c r="M35" s="31"/>
      <c r="N35" s="31"/>
      <c r="O35" s="31"/>
      <c r="P35" s="30"/>
      <c r="Q35" s="30"/>
      <c r="R35" s="30"/>
      <c r="S35" s="30"/>
      <c r="T35" s="30"/>
      <c r="U35" s="30"/>
    </row>
    <row r="36" spans="2:21" s="6" customFormat="1" ht="30" customHeight="1">
      <c r="B36" s="119"/>
      <c r="C36" s="31"/>
      <c r="D36" s="31"/>
      <c r="E36" s="30"/>
      <c r="F36" s="30"/>
      <c r="G36" s="30"/>
      <c r="H36" s="30"/>
      <c r="I36" s="38"/>
      <c r="J36" s="32"/>
      <c r="K36" s="30"/>
      <c r="L36" s="30"/>
      <c r="M36" s="31"/>
      <c r="N36" s="31"/>
      <c r="O36" s="31"/>
      <c r="P36" s="30"/>
      <c r="Q36" s="30"/>
      <c r="R36" s="30"/>
      <c r="S36" s="30"/>
      <c r="T36" s="30"/>
      <c r="U36" s="30"/>
    </row>
    <row r="37" spans="2:21" s="6" customFormat="1" ht="30" customHeight="1">
      <c r="B37" s="119"/>
      <c r="C37" s="31"/>
      <c r="D37" s="31"/>
      <c r="E37" s="30"/>
      <c r="F37" s="30"/>
      <c r="G37" s="30"/>
      <c r="H37" s="30"/>
      <c r="I37" s="38"/>
      <c r="J37" s="32"/>
      <c r="K37" s="30"/>
      <c r="L37" s="30"/>
      <c r="M37" s="31"/>
      <c r="N37" s="31"/>
      <c r="O37" s="31"/>
      <c r="P37" s="30"/>
      <c r="Q37" s="30"/>
      <c r="R37" s="30"/>
      <c r="S37" s="30"/>
      <c r="T37" s="30"/>
      <c r="U37" s="30"/>
    </row>
    <row r="38" spans="2:21" s="6" customFormat="1" ht="30" customHeight="1">
      <c r="B38" s="119"/>
      <c r="C38" s="31"/>
      <c r="D38" s="31"/>
      <c r="E38" s="30"/>
      <c r="F38" s="30"/>
      <c r="G38" s="30"/>
      <c r="H38" s="30"/>
      <c r="I38" s="38"/>
      <c r="J38" s="32"/>
      <c r="K38" s="30"/>
      <c r="L38" s="30"/>
      <c r="M38" s="31"/>
      <c r="N38" s="31"/>
      <c r="O38" s="31"/>
      <c r="P38" s="30"/>
      <c r="Q38" s="30"/>
      <c r="R38" s="30"/>
      <c r="S38" s="30"/>
      <c r="T38" s="30"/>
      <c r="U38" s="30"/>
    </row>
    <row r="39" spans="2:21" s="6" customFormat="1" ht="30" customHeight="1">
      <c r="B39" s="119"/>
      <c r="C39" s="31"/>
      <c r="D39" s="31"/>
      <c r="E39" s="30"/>
      <c r="F39" s="30"/>
      <c r="G39" s="30"/>
      <c r="H39" s="30"/>
      <c r="I39" s="38"/>
      <c r="J39" s="32"/>
      <c r="K39" s="30"/>
      <c r="L39" s="30"/>
      <c r="M39" s="31"/>
      <c r="N39" s="31"/>
      <c r="O39" s="31"/>
      <c r="P39" s="30"/>
      <c r="Q39" s="30"/>
      <c r="R39" s="30"/>
      <c r="S39" s="30"/>
      <c r="T39" s="30"/>
      <c r="U39" s="30"/>
    </row>
    <row r="40" spans="2:21" s="6" customFormat="1" ht="30" customHeight="1">
      <c r="B40" s="119"/>
      <c r="C40" s="31"/>
      <c r="D40" s="31"/>
      <c r="E40" s="30"/>
      <c r="F40" s="30"/>
      <c r="G40" s="30"/>
      <c r="H40" s="30"/>
      <c r="I40" s="38"/>
      <c r="J40" s="32"/>
      <c r="K40" s="30"/>
      <c r="L40" s="30"/>
      <c r="M40" s="31"/>
      <c r="N40" s="31"/>
      <c r="O40" s="31"/>
      <c r="P40" s="30"/>
      <c r="Q40" s="30"/>
      <c r="R40" s="30"/>
      <c r="S40" s="30"/>
      <c r="T40" s="30"/>
      <c r="U40" s="30"/>
    </row>
    <row r="41" spans="2:21" s="6" customFormat="1" ht="30" customHeight="1">
      <c r="B41" s="119"/>
      <c r="C41" s="31"/>
      <c r="D41" s="31"/>
      <c r="E41" s="30"/>
      <c r="F41" s="30"/>
      <c r="G41" s="30"/>
      <c r="H41" s="30"/>
      <c r="I41" s="38"/>
      <c r="J41" s="32"/>
      <c r="K41" s="30"/>
      <c r="L41" s="30"/>
      <c r="M41" s="31"/>
      <c r="N41" s="31"/>
      <c r="O41" s="31"/>
      <c r="P41" s="30"/>
      <c r="Q41" s="30"/>
      <c r="R41" s="30"/>
      <c r="S41" s="30"/>
      <c r="T41" s="30"/>
      <c r="U41" s="30"/>
    </row>
    <row r="42" spans="2:21" s="6" customFormat="1" ht="30" customHeight="1">
      <c r="B42" s="119"/>
      <c r="C42" s="31"/>
      <c r="D42" s="31"/>
      <c r="E42" s="30"/>
      <c r="F42" s="30"/>
      <c r="G42" s="30"/>
      <c r="H42" s="30"/>
      <c r="I42" s="38"/>
      <c r="J42" s="32"/>
      <c r="K42" s="30"/>
      <c r="L42" s="30"/>
      <c r="M42" s="31"/>
      <c r="N42" s="31"/>
      <c r="O42" s="31"/>
      <c r="P42" s="30"/>
      <c r="Q42" s="30"/>
      <c r="R42" s="30"/>
      <c r="S42" s="30"/>
      <c r="T42" s="30"/>
      <c r="U42" s="30"/>
    </row>
    <row r="43" spans="2:21" s="6" customFormat="1" ht="30" customHeight="1">
      <c r="B43" s="119"/>
      <c r="C43" s="31"/>
      <c r="D43" s="31"/>
      <c r="E43" s="30"/>
      <c r="F43" s="30"/>
      <c r="G43" s="30"/>
      <c r="H43" s="30"/>
      <c r="I43" s="38"/>
      <c r="J43" s="32"/>
      <c r="K43" s="30"/>
      <c r="L43" s="30"/>
      <c r="M43" s="31"/>
      <c r="N43" s="31"/>
      <c r="O43" s="31"/>
      <c r="P43" s="30"/>
      <c r="Q43" s="30"/>
      <c r="R43" s="30"/>
      <c r="S43" s="30"/>
      <c r="T43" s="30"/>
      <c r="U43" s="30"/>
    </row>
    <row r="44" spans="2:21" s="6" customFormat="1" ht="30" customHeight="1">
      <c r="B44" s="119"/>
      <c r="C44" s="31"/>
      <c r="D44" s="31"/>
      <c r="E44" s="30"/>
      <c r="F44" s="30"/>
      <c r="G44" s="30"/>
      <c r="H44" s="30"/>
      <c r="I44" s="38"/>
      <c r="J44" s="32"/>
      <c r="K44" s="30"/>
      <c r="L44" s="30"/>
      <c r="M44" s="31"/>
      <c r="N44" s="31"/>
      <c r="O44" s="31"/>
      <c r="P44" s="30"/>
      <c r="Q44" s="30"/>
      <c r="R44" s="30"/>
      <c r="S44" s="30"/>
      <c r="T44" s="30"/>
      <c r="U44" s="30"/>
    </row>
    <row r="45" spans="2:21" s="6" customFormat="1" ht="30" customHeight="1">
      <c r="B45" s="119"/>
      <c r="C45" s="31"/>
      <c r="D45" s="31"/>
      <c r="E45" s="30"/>
      <c r="F45" s="30"/>
      <c r="G45" s="30"/>
      <c r="H45" s="30"/>
      <c r="I45" s="38"/>
      <c r="J45" s="32"/>
      <c r="K45" s="30"/>
      <c r="L45" s="30"/>
      <c r="M45" s="31"/>
      <c r="N45" s="31"/>
      <c r="O45" s="31"/>
      <c r="P45" s="30"/>
      <c r="Q45" s="30"/>
      <c r="R45" s="30"/>
      <c r="S45" s="30"/>
      <c r="T45" s="30"/>
      <c r="U45" s="30"/>
    </row>
    <row r="46" spans="2:21" s="6" customFormat="1" ht="30" customHeight="1">
      <c r="B46" s="119"/>
      <c r="C46" s="31"/>
      <c r="D46" s="31"/>
      <c r="E46" s="30"/>
      <c r="F46" s="30"/>
      <c r="G46" s="30"/>
      <c r="H46" s="30"/>
      <c r="I46" s="38"/>
      <c r="J46" s="32"/>
      <c r="K46" s="30"/>
      <c r="L46" s="30"/>
      <c r="M46" s="31"/>
      <c r="N46" s="31"/>
      <c r="O46" s="31"/>
      <c r="P46" s="30"/>
      <c r="Q46" s="30"/>
      <c r="R46" s="30"/>
      <c r="S46" s="30"/>
      <c r="T46" s="30"/>
      <c r="U46" s="30"/>
    </row>
    <row r="47" spans="2:21" s="6" customFormat="1" ht="30" customHeight="1">
      <c r="B47" s="119"/>
      <c r="C47" s="31"/>
      <c r="D47" s="31"/>
      <c r="E47" s="30"/>
      <c r="F47" s="30"/>
      <c r="G47" s="30"/>
      <c r="H47" s="30"/>
      <c r="I47" s="38"/>
      <c r="J47" s="32"/>
      <c r="K47" s="30"/>
      <c r="L47" s="30"/>
      <c r="M47" s="31"/>
      <c r="N47" s="31"/>
      <c r="O47" s="31"/>
      <c r="P47" s="30"/>
      <c r="Q47" s="30"/>
      <c r="R47" s="30"/>
      <c r="S47" s="30"/>
      <c r="T47" s="30"/>
      <c r="U47" s="30"/>
    </row>
    <row r="48" spans="2:21" s="6" customFormat="1" ht="30" customHeight="1">
      <c r="B48" s="119"/>
      <c r="C48" s="31"/>
      <c r="D48" s="31"/>
      <c r="E48" s="30"/>
      <c r="F48" s="30"/>
      <c r="G48" s="30"/>
      <c r="H48" s="30"/>
      <c r="I48" s="38"/>
      <c r="J48" s="32"/>
      <c r="K48" s="30"/>
      <c r="L48" s="30"/>
      <c r="M48" s="31"/>
      <c r="N48" s="31"/>
      <c r="O48" s="31"/>
      <c r="P48" s="30"/>
      <c r="Q48" s="30"/>
      <c r="R48" s="30"/>
      <c r="S48" s="30"/>
      <c r="T48" s="30"/>
      <c r="U48" s="30"/>
    </row>
    <row r="49" spans="2:21" s="6" customFormat="1" ht="30" customHeight="1">
      <c r="B49" s="119"/>
      <c r="C49" s="31"/>
      <c r="D49" s="31"/>
      <c r="E49" s="30"/>
      <c r="F49" s="30"/>
      <c r="G49" s="30"/>
      <c r="H49" s="30"/>
      <c r="I49" s="38"/>
      <c r="J49" s="32"/>
      <c r="K49" s="30"/>
      <c r="L49" s="30"/>
      <c r="M49" s="31"/>
      <c r="N49" s="31"/>
      <c r="O49" s="31"/>
      <c r="P49" s="30"/>
      <c r="Q49" s="30"/>
      <c r="R49" s="30"/>
      <c r="S49" s="30"/>
      <c r="T49" s="30"/>
      <c r="U49" s="30"/>
    </row>
    <row r="50" spans="2:21" s="6" customFormat="1" ht="30" customHeight="1">
      <c r="B50" s="119"/>
      <c r="C50" s="31"/>
      <c r="D50" s="31"/>
      <c r="E50" s="30"/>
      <c r="F50" s="30"/>
      <c r="G50" s="30"/>
      <c r="H50" s="30"/>
      <c r="I50" s="38"/>
      <c r="J50" s="32"/>
      <c r="K50" s="30"/>
      <c r="L50" s="30"/>
      <c r="M50" s="31"/>
      <c r="N50" s="31"/>
      <c r="O50" s="31"/>
      <c r="P50" s="30"/>
      <c r="Q50" s="30"/>
      <c r="R50" s="30"/>
      <c r="S50" s="30"/>
      <c r="T50" s="30"/>
      <c r="U50" s="30"/>
    </row>
    <row r="51" spans="2:21" s="6" customFormat="1" ht="30" customHeight="1">
      <c r="B51" s="119"/>
      <c r="C51" s="31"/>
      <c r="D51" s="31"/>
      <c r="E51" s="30"/>
      <c r="F51" s="30"/>
      <c r="G51" s="30"/>
      <c r="H51" s="30"/>
      <c r="I51" s="38"/>
      <c r="J51" s="32"/>
      <c r="K51" s="30"/>
      <c r="L51" s="30"/>
      <c r="M51" s="31"/>
      <c r="N51" s="31"/>
      <c r="O51" s="31"/>
      <c r="P51" s="30"/>
      <c r="Q51" s="30"/>
      <c r="R51" s="30"/>
      <c r="S51" s="30"/>
      <c r="T51" s="30"/>
      <c r="U51" s="30"/>
    </row>
    <row r="52" spans="2:21" s="6" customFormat="1" ht="30" customHeight="1">
      <c r="B52" s="119"/>
      <c r="C52" s="31"/>
      <c r="D52" s="31"/>
      <c r="E52" s="30"/>
      <c r="F52" s="30"/>
      <c r="G52" s="30"/>
      <c r="H52" s="30"/>
      <c r="I52" s="38"/>
      <c r="J52" s="32"/>
      <c r="K52" s="30"/>
      <c r="L52" s="30"/>
      <c r="M52" s="31"/>
      <c r="N52" s="31"/>
      <c r="O52" s="31"/>
      <c r="P52" s="30"/>
      <c r="Q52" s="30"/>
      <c r="R52" s="30"/>
      <c r="S52" s="30"/>
      <c r="T52" s="30"/>
      <c r="U52" s="30"/>
    </row>
    <row r="53" spans="2:21" s="6" customFormat="1" ht="30" customHeight="1">
      <c r="B53" s="119"/>
      <c r="C53" s="31"/>
      <c r="D53" s="31"/>
      <c r="E53" s="30"/>
      <c r="F53" s="30"/>
      <c r="G53" s="30"/>
      <c r="H53" s="30"/>
      <c r="I53" s="38"/>
      <c r="J53" s="32"/>
      <c r="K53" s="30"/>
      <c r="L53" s="30"/>
      <c r="M53" s="31"/>
      <c r="N53" s="31"/>
      <c r="O53" s="31"/>
      <c r="P53" s="30"/>
      <c r="Q53" s="30"/>
      <c r="R53" s="30"/>
      <c r="S53" s="30"/>
      <c r="T53" s="30"/>
      <c r="U53" s="30"/>
    </row>
    <row r="54" spans="2:21" s="6" customFormat="1" ht="30" customHeight="1">
      <c r="B54" s="119"/>
      <c r="C54" s="31"/>
      <c r="D54" s="31"/>
      <c r="E54" s="30"/>
      <c r="F54" s="30"/>
      <c r="G54" s="30"/>
      <c r="H54" s="30"/>
      <c r="I54" s="38"/>
      <c r="J54" s="32"/>
      <c r="K54" s="30"/>
      <c r="L54" s="30"/>
      <c r="M54" s="31"/>
      <c r="N54" s="31"/>
      <c r="O54" s="31"/>
      <c r="P54" s="30"/>
      <c r="Q54" s="30"/>
      <c r="R54" s="30"/>
      <c r="S54" s="30"/>
      <c r="T54" s="30"/>
      <c r="U54" s="30"/>
    </row>
    <row r="55" spans="2:21" s="6" customFormat="1" ht="30" customHeight="1">
      <c r="B55" s="119"/>
      <c r="C55" s="31"/>
      <c r="D55" s="31"/>
      <c r="E55" s="30"/>
      <c r="F55" s="30"/>
      <c r="G55" s="30"/>
      <c r="H55" s="30"/>
      <c r="I55" s="38"/>
      <c r="J55" s="32"/>
      <c r="K55" s="30"/>
      <c r="L55" s="30"/>
      <c r="M55" s="31"/>
      <c r="N55" s="31"/>
      <c r="O55" s="31"/>
      <c r="P55" s="30"/>
      <c r="Q55" s="30"/>
      <c r="R55" s="30"/>
      <c r="S55" s="30"/>
      <c r="T55" s="30"/>
      <c r="U55" s="30"/>
    </row>
    <row r="56" spans="2:21" s="6" customFormat="1" ht="30" customHeight="1">
      <c r="B56" s="119"/>
      <c r="C56" s="31"/>
      <c r="D56" s="31"/>
      <c r="E56" s="30"/>
      <c r="F56" s="30"/>
      <c r="G56" s="30"/>
      <c r="H56" s="30"/>
      <c r="I56" s="38"/>
      <c r="J56" s="32"/>
      <c r="K56" s="30"/>
      <c r="L56" s="30"/>
      <c r="M56" s="31"/>
      <c r="N56" s="31"/>
      <c r="O56" s="31"/>
      <c r="P56" s="30"/>
      <c r="Q56" s="30"/>
      <c r="R56" s="30"/>
      <c r="S56" s="30"/>
      <c r="T56" s="30"/>
      <c r="U56" s="30"/>
    </row>
    <row r="57" spans="2:21" s="6" customFormat="1" ht="30" customHeight="1">
      <c r="B57" s="119"/>
      <c r="C57" s="31"/>
      <c r="D57" s="31"/>
      <c r="E57" s="30"/>
      <c r="F57" s="30"/>
      <c r="G57" s="30"/>
      <c r="H57" s="30"/>
      <c r="I57" s="38"/>
      <c r="J57" s="32"/>
      <c r="K57" s="30"/>
      <c r="L57" s="30"/>
      <c r="M57" s="31"/>
      <c r="N57" s="31"/>
      <c r="O57" s="31"/>
      <c r="P57" s="30"/>
      <c r="Q57" s="30"/>
      <c r="R57" s="30"/>
      <c r="S57" s="30"/>
      <c r="T57" s="30"/>
      <c r="U57" s="30"/>
    </row>
    <row r="58" spans="2:21" s="6" customFormat="1" ht="30" customHeight="1">
      <c r="B58" s="119"/>
      <c r="C58" s="31"/>
      <c r="D58" s="31"/>
      <c r="E58" s="30"/>
      <c r="F58" s="30"/>
      <c r="G58" s="30"/>
      <c r="H58" s="30"/>
      <c r="I58" s="38"/>
      <c r="J58" s="32"/>
      <c r="K58" s="30"/>
      <c r="L58" s="30"/>
      <c r="M58" s="31"/>
      <c r="N58" s="31"/>
      <c r="O58" s="31"/>
      <c r="P58" s="30"/>
      <c r="Q58" s="30"/>
      <c r="R58" s="30"/>
      <c r="S58" s="30"/>
      <c r="T58" s="30"/>
      <c r="U58" s="30"/>
    </row>
    <row r="59" spans="2:21" s="6" customFormat="1" ht="30" customHeight="1">
      <c r="B59" s="119"/>
      <c r="C59" s="31"/>
      <c r="D59" s="31"/>
      <c r="E59" s="30"/>
      <c r="F59" s="30"/>
      <c r="G59" s="30"/>
      <c r="H59" s="30"/>
      <c r="I59" s="38"/>
      <c r="J59" s="32"/>
      <c r="K59" s="30"/>
      <c r="L59" s="30"/>
      <c r="M59" s="31"/>
      <c r="N59" s="31"/>
      <c r="O59" s="31"/>
      <c r="P59" s="30"/>
      <c r="Q59" s="30"/>
      <c r="R59" s="30"/>
      <c r="S59" s="30"/>
      <c r="T59" s="30"/>
      <c r="U59" s="30"/>
    </row>
    <row r="60" spans="2:21" s="6" customFormat="1" ht="30" customHeight="1">
      <c r="B60" s="119"/>
      <c r="C60" s="31"/>
      <c r="D60" s="31"/>
      <c r="E60" s="30"/>
      <c r="F60" s="30"/>
      <c r="G60" s="30"/>
      <c r="H60" s="30"/>
      <c r="I60" s="38"/>
      <c r="J60" s="32"/>
      <c r="K60" s="30"/>
      <c r="L60" s="30"/>
      <c r="M60" s="31"/>
      <c r="N60" s="31"/>
      <c r="O60" s="31"/>
      <c r="P60" s="30"/>
      <c r="Q60" s="30"/>
      <c r="R60" s="30"/>
      <c r="S60" s="30"/>
      <c r="T60" s="30"/>
      <c r="U60" s="30"/>
    </row>
    <row r="61" spans="2:21" s="6" customFormat="1" ht="30" customHeight="1">
      <c r="B61" s="119"/>
      <c r="C61" s="31"/>
      <c r="D61" s="31"/>
      <c r="E61" s="30"/>
      <c r="F61" s="30"/>
      <c r="G61" s="30"/>
      <c r="H61" s="30"/>
      <c r="I61" s="38"/>
      <c r="J61" s="32"/>
      <c r="K61" s="30"/>
      <c r="L61" s="30"/>
      <c r="M61" s="31"/>
      <c r="N61" s="31"/>
      <c r="O61" s="31"/>
      <c r="P61" s="30"/>
      <c r="Q61" s="30"/>
      <c r="R61" s="30"/>
      <c r="S61" s="30"/>
      <c r="T61" s="30"/>
      <c r="U61" s="30"/>
    </row>
    <row r="62" spans="2:21" s="6" customFormat="1" ht="30" customHeight="1">
      <c r="B62" s="119"/>
      <c r="C62" s="31"/>
      <c r="D62" s="31"/>
      <c r="E62" s="30"/>
      <c r="F62" s="30"/>
      <c r="G62" s="30"/>
      <c r="H62" s="30"/>
      <c r="I62" s="38"/>
      <c r="J62" s="32"/>
      <c r="K62" s="30"/>
      <c r="L62" s="30"/>
      <c r="M62" s="31"/>
      <c r="N62" s="31"/>
      <c r="O62" s="31"/>
      <c r="P62" s="30"/>
      <c r="Q62" s="30"/>
      <c r="R62" s="30"/>
      <c r="S62" s="30"/>
      <c r="T62" s="30"/>
      <c r="U62" s="30"/>
    </row>
    <row r="63" spans="2:21" s="6" customFormat="1" ht="30" customHeight="1">
      <c r="B63" s="119"/>
      <c r="C63" s="31"/>
      <c r="D63" s="31"/>
      <c r="E63" s="30"/>
      <c r="F63" s="30"/>
      <c r="G63" s="30"/>
      <c r="H63" s="30"/>
      <c r="I63" s="38"/>
      <c r="J63" s="32"/>
      <c r="K63" s="30"/>
      <c r="L63" s="30"/>
      <c r="M63" s="31"/>
      <c r="N63" s="31"/>
      <c r="O63" s="31"/>
      <c r="P63" s="30"/>
      <c r="Q63" s="30"/>
      <c r="R63" s="30"/>
      <c r="S63" s="30"/>
      <c r="T63" s="30"/>
      <c r="U63" s="30"/>
    </row>
    <row r="64" spans="2:21" s="6" customFormat="1" ht="30" customHeight="1">
      <c r="B64" s="119"/>
      <c r="C64" s="31"/>
      <c r="D64" s="31"/>
      <c r="E64" s="30"/>
      <c r="F64" s="30"/>
      <c r="G64" s="30"/>
      <c r="H64" s="30"/>
      <c r="I64" s="38"/>
      <c r="J64" s="32"/>
      <c r="K64" s="30"/>
      <c r="L64" s="30"/>
      <c r="M64" s="31"/>
      <c r="N64" s="31"/>
      <c r="O64" s="31"/>
      <c r="P64" s="30"/>
      <c r="Q64" s="30"/>
      <c r="R64" s="30"/>
      <c r="S64" s="30"/>
      <c r="T64" s="30"/>
      <c r="U64" s="30"/>
    </row>
    <row r="65" spans="2:21" s="6" customFormat="1" ht="30" customHeight="1">
      <c r="B65" s="119"/>
      <c r="C65" s="31"/>
      <c r="D65" s="31"/>
      <c r="E65" s="30"/>
      <c r="F65" s="30"/>
      <c r="G65" s="30"/>
      <c r="H65" s="30"/>
      <c r="I65" s="38"/>
      <c r="J65" s="32"/>
      <c r="K65" s="30"/>
      <c r="L65" s="30"/>
      <c r="M65" s="31"/>
      <c r="N65" s="31"/>
      <c r="O65" s="31"/>
      <c r="P65" s="30"/>
      <c r="Q65" s="30"/>
      <c r="R65" s="30"/>
      <c r="S65" s="30"/>
      <c r="T65" s="30"/>
      <c r="U65" s="30"/>
    </row>
    <row r="66" spans="2:21" s="6" customFormat="1" ht="30" customHeight="1">
      <c r="B66" s="119"/>
      <c r="C66" s="31"/>
      <c r="D66" s="31"/>
      <c r="E66" s="30"/>
      <c r="F66" s="30"/>
      <c r="G66" s="30"/>
      <c r="H66" s="30"/>
      <c r="I66" s="38"/>
      <c r="J66" s="32"/>
      <c r="K66" s="30"/>
      <c r="L66" s="30"/>
      <c r="M66" s="31"/>
      <c r="N66" s="31"/>
      <c r="O66" s="31"/>
      <c r="P66" s="30"/>
      <c r="Q66" s="30"/>
      <c r="R66" s="30"/>
      <c r="S66" s="30"/>
      <c r="T66" s="30"/>
      <c r="U66" s="30"/>
    </row>
    <row r="67" spans="2:21" s="6" customFormat="1" ht="30" customHeight="1">
      <c r="B67" s="119"/>
      <c r="C67" s="31"/>
      <c r="D67" s="31"/>
      <c r="E67" s="30"/>
      <c r="F67" s="30"/>
      <c r="G67" s="30"/>
      <c r="H67" s="30"/>
      <c r="I67" s="38"/>
      <c r="J67" s="32"/>
      <c r="K67" s="30"/>
      <c r="L67" s="30"/>
      <c r="M67" s="31"/>
      <c r="N67" s="31"/>
      <c r="O67" s="31"/>
      <c r="P67" s="30"/>
      <c r="Q67" s="30"/>
      <c r="R67" s="30"/>
      <c r="S67" s="30"/>
      <c r="T67" s="30"/>
      <c r="U67" s="30"/>
    </row>
    <row r="68" spans="2:21" s="6" customFormat="1" ht="30" customHeight="1">
      <c r="B68" s="119"/>
      <c r="C68" s="31"/>
      <c r="D68" s="31"/>
      <c r="E68" s="30"/>
      <c r="F68" s="30"/>
      <c r="G68" s="30"/>
      <c r="H68" s="30"/>
      <c r="I68" s="38"/>
      <c r="J68" s="32"/>
      <c r="K68" s="30"/>
      <c r="L68" s="30"/>
      <c r="M68" s="31"/>
      <c r="N68" s="31"/>
      <c r="O68" s="31"/>
      <c r="P68" s="30"/>
      <c r="Q68" s="30"/>
      <c r="R68" s="30"/>
      <c r="S68" s="30"/>
      <c r="T68" s="30"/>
      <c r="U68" s="30"/>
    </row>
    <row r="69" spans="2:21" s="6" customFormat="1" ht="30" customHeight="1">
      <c r="B69" s="119"/>
      <c r="C69" s="31"/>
      <c r="D69" s="31"/>
      <c r="E69" s="30"/>
      <c r="F69" s="30"/>
      <c r="G69" s="30"/>
      <c r="H69" s="30"/>
      <c r="I69" s="38"/>
      <c r="J69" s="32"/>
      <c r="K69" s="30"/>
      <c r="L69" s="30"/>
      <c r="M69" s="31"/>
      <c r="N69" s="31"/>
      <c r="O69" s="31"/>
      <c r="P69" s="30"/>
      <c r="Q69" s="30"/>
      <c r="R69" s="30"/>
      <c r="S69" s="30"/>
      <c r="T69" s="30"/>
      <c r="U69" s="30"/>
    </row>
    <row r="70" spans="2:21" s="6" customFormat="1" ht="30" customHeight="1">
      <c r="B70" s="119"/>
      <c r="C70" s="31"/>
      <c r="D70" s="31"/>
      <c r="E70" s="30"/>
      <c r="F70" s="30"/>
      <c r="G70" s="30"/>
      <c r="H70" s="30"/>
      <c r="I70" s="38"/>
      <c r="J70" s="32"/>
      <c r="K70" s="30"/>
      <c r="L70" s="30"/>
      <c r="M70" s="31"/>
      <c r="N70" s="31"/>
      <c r="O70" s="31"/>
      <c r="P70" s="30"/>
      <c r="Q70" s="30"/>
      <c r="R70" s="30"/>
      <c r="S70" s="30"/>
      <c r="T70" s="30"/>
      <c r="U70" s="30"/>
    </row>
    <row r="71" spans="2:21" s="6" customFormat="1" ht="30" customHeight="1">
      <c r="B71" s="119"/>
      <c r="C71" s="31"/>
      <c r="D71" s="31"/>
      <c r="E71" s="30"/>
      <c r="F71" s="30"/>
      <c r="G71" s="30"/>
      <c r="H71" s="30"/>
      <c r="I71" s="38"/>
      <c r="J71" s="32"/>
      <c r="K71" s="30"/>
      <c r="L71" s="30"/>
      <c r="M71" s="31"/>
      <c r="N71" s="31"/>
      <c r="O71" s="31"/>
      <c r="P71" s="30"/>
      <c r="Q71" s="30"/>
      <c r="R71" s="30"/>
      <c r="S71" s="30"/>
      <c r="T71" s="30"/>
      <c r="U71" s="30"/>
    </row>
    <row r="72" spans="2:21" s="6" customFormat="1" ht="30" customHeight="1">
      <c r="B72" s="119"/>
      <c r="C72" s="31"/>
      <c r="D72" s="31"/>
      <c r="E72" s="30"/>
      <c r="F72" s="30"/>
      <c r="G72" s="30"/>
      <c r="H72" s="30"/>
      <c r="I72" s="38"/>
      <c r="J72" s="32"/>
      <c r="K72" s="30"/>
      <c r="L72" s="30"/>
      <c r="M72" s="31"/>
      <c r="N72" s="31"/>
      <c r="O72" s="31"/>
      <c r="P72" s="30"/>
      <c r="Q72" s="30"/>
      <c r="R72" s="30"/>
      <c r="S72" s="30"/>
      <c r="T72" s="30"/>
      <c r="U72" s="30"/>
    </row>
    <row r="73" spans="2:21" s="6" customFormat="1" ht="30" customHeight="1">
      <c r="B73" s="119"/>
      <c r="C73" s="31"/>
      <c r="D73" s="31"/>
      <c r="E73" s="30"/>
      <c r="F73" s="30"/>
      <c r="G73" s="30"/>
      <c r="H73" s="30"/>
      <c r="I73" s="38"/>
      <c r="J73" s="32"/>
      <c r="K73" s="30"/>
      <c r="L73" s="30"/>
      <c r="M73" s="31"/>
      <c r="N73" s="31"/>
      <c r="O73" s="31"/>
      <c r="P73" s="30"/>
      <c r="Q73" s="30"/>
      <c r="R73" s="30"/>
      <c r="S73" s="30"/>
      <c r="T73" s="30"/>
      <c r="U73" s="30"/>
    </row>
    <row r="74" spans="2:21" s="6" customFormat="1" ht="30" customHeight="1">
      <c r="B74" s="119"/>
      <c r="C74" s="31"/>
      <c r="D74" s="31"/>
      <c r="E74" s="30"/>
      <c r="F74" s="30"/>
      <c r="G74" s="30"/>
      <c r="H74" s="30"/>
      <c r="I74" s="38"/>
      <c r="J74" s="32"/>
      <c r="K74" s="30"/>
      <c r="L74" s="30"/>
      <c r="M74" s="31"/>
      <c r="N74" s="31"/>
      <c r="O74" s="31"/>
      <c r="P74" s="30"/>
      <c r="Q74" s="30"/>
      <c r="R74" s="30"/>
      <c r="S74" s="30"/>
      <c r="T74" s="30"/>
      <c r="U74" s="30"/>
    </row>
    <row r="75" spans="2:21" s="6" customFormat="1" ht="30" customHeight="1">
      <c r="B75" s="119"/>
      <c r="C75" s="31"/>
      <c r="D75" s="31"/>
      <c r="E75" s="30"/>
      <c r="F75" s="30"/>
      <c r="G75" s="30"/>
      <c r="H75" s="30"/>
      <c r="I75" s="38"/>
      <c r="J75" s="32"/>
      <c r="K75" s="30"/>
      <c r="L75" s="30"/>
      <c r="M75" s="31"/>
      <c r="N75" s="31"/>
      <c r="O75" s="31"/>
      <c r="P75" s="30"/>
      <c r="Q75" s="30"/>
      <c r="R75" s="30"/>
      <c r="S75" s="30"/>
      <c r="T75" s="30"/>
      <c r="U75" s="30"/>
    </row>
    <row r="76" spans="2:21" s="6" customFormat="1" ht="30" customHeight="1">
      <c r="B76" s="119"/>
      <c r="C76" s="31"/>
      <c r="D76" s="31"/>
      <c r="E76" s="30"/>
      <c r="F76" s="30"/>
      <c r="G76" s="30"/>
      <c r="H76" s="30"/>
      <c r="I76" s="38"/>
      <c r="J76" s="32"/>
      <c r="K76" s="30"/>
      <c r="L76" s="30"/>
      <c r="M76" s="31"/>
      <c r="N76" s="31"/>
      <c r="O76" s="31"/>
      <c r="P76" s="30"/>
      <c r="Q76" s="30"/>
      <c r="R76" s="30"/>
      <c r="S76" s="30"/>
      <c r="T76" s="30"/>
      <c r="U76" s="30"/>
    </row>
    <row r="77" spans="2:21" s="6" customFormat="1" ht="30" customHeight="1">
      <c r="B77" s="119"/>
      <c r="C77" s="31"/>
      <c r="D77" s="31"/>
      <c r="E77" s="30"/>
      <c r="F77" s="30"/>
      <c r="G77" s="30"/>
      <c r="H77" s="30"/>
      <c r="I77" s="38"/>
      <c r="J77" s="32"/>
      <c r="K77" s="30"/>
      <c r="L77" s="30"/>
      <c r="M77" s="31"/>
      <c r="N77" s="31"/>
      <c r="O77" s="31"/>
      <c r="P77" s="30"/>
      <c r="Q77" s="30"/>
      <c r="R77" s="30"/>
      <c r="S77" s="30"/>
      <c r="T77" s="30"/>
      <c r="U77" s="30"/>
    </row>
    <row r="78" spans="2:21" s="6" customFormat="1" ht="30" customHeight="1">
      <c r="B78" s="119"/>
      <c r="C78" s="31"/>
      <c r="D78" s="31"/>
      <c r="E78" s="30"/>
      <c r="F78" s="30"/>
      <c r="G78" s="30"/>
      <c r="H78" s="30"/>
      <c r="I78" s="38"/>
      <c r="J78" s="32"/>
      <c r="K78" s="30"/>
      <c r="L78" s="30"/>
      <c r="M78" s="31"/>
      <c r="N78" s="31"/>
      <c r="O78" s="31"/>
      <c r="P78" s="30"/>
      <c r="Q78" s="30"/>
      <c r="R78" s="30"/>
      <c r="S78" s="30"/>
      <c r="T78" s="30"/>
      <c r="U78" s="30"/>
    </row>
    <row r="79" spans="2:21" s="6" customFormat="1" ht="30" customHeight="1">
      <c r="B79" s="119"/>
      <c r="C79" s="31"/>
      <c r="D79" s="31"/>
      <c r="E79" s="30"/>
      <c r="F79" s="30"/>
      <c r="G79" s="30"/>
      <c r="H79" s="30"/>
      <c r="I79" s="38"/>
      <c r="J79" s="32"/>
      <c r="K79" s="30"/>
      <c r="L79" s="30"/>
      <c r="M79" s="31"/>
      <c r="N79" s="31"/>
      <c r="O79" s="31"/>
      <c r="P79" s="30"/>
      <c r="Q79" s="30"/>
      <c r="R79" s="30"/>
      <c r="S79" s="30"/>
      <c r="T79" s="30"/>
      <c r="U79" s="30"/>
    </row>
    <row r="80" spans="2:21" s="6" customFormat="1" ht="30" customHeight="1">
      <c r="B80" s="119"/>
      <c r="C80" s="31"/>
      <c r="D80" s="31"/>
      <c r="E80" s="30"/>
      <c r="F80" s="30"/>
      <c r="G80" s="30"/>
      <c r="H80" s="30"/>
      <c r="I80" s="38"/>
      <c r="J80" s="32"/>
      <c r="K80" s="30"/>
      <c r="L80" s="30"/>
      <c r="M80" s="31"/>
      <c r="N80" s="31"/>
      <c r="O80" s="31"/>
      <c r="P80" s="30"/>
      <c r="Q80" s="30"/>
      <c r="R80" s="30"/>
      <c r="S80" s="30"/>
      <c r="T80" s="30"/>
      <c r="U80" s="30"/>
    </row>
    <row r="81" spans="2:21" s="6" customFormat="1" ht="30" customHeight="1">
      <c r="B81" s="119"/>
      <c r="C81" s="31"/>
      <c r="D81" s="31"/>
      <c r="E81" s="30"/>
      <c r="F81" s="30"/>
      <c r="G81" s="30"/>
      <c r="H81" s="30"/>
      <c r="I81" s="38"/>
      <c r="J81" s="32"/>
      <c r="K81" s="30"/>
      <c r="L81" s="30"/>
      <c r="M81" s="31"/>
      <c r="N81" s="31"/>
      <c r="O81" s="31"/>
      <c r="P81" s="30"/>
      <c r="Q81" s="30"/>
      <c r="R81" s="30"/>
      <c r="S81" s="30"/>
      <c r="T81" s="30"/>
      <c r="U81" s="30"/>
    </row>
    <row r="82" spans="2:21" s="6" customFormat="1" ht="30" customHeight="1">
      <c r="B82" s="119"/>
      <c r="C82" s="31"/>
      <c r="D82" s="31"/>
      <c r="E82" s="30"/>
      <c r="F82" s="30"/>
      <c r="G82" s="30"/>
      <c r="H82" s="30"/>
      <c r="I82" s="38"/>
      <c r="J82" s="32"/>
      <c r="K82" s="30"/>
      <c r="L82" s="30"/>
      <c r="M82" s="31"/>
      <c r="N82" s="31"/>
      <c r="O82" s="31"/>
      <c r="P82" s="30"/>
      <c r="Q82" s="30"/>
      <c r="R82" s="30"/>
      <c r="S82" s="30"/>
      <c r="T82" s="30"/>
      <c r="U82" s="30"/>
    </row>
    <row r="83" spans="2:21" s="6" customFormat="1" ht="30" customHeight="1">
      <c r="B83" s="119"/>
      <c r="C83" s="31"/>
      <c r="D83" s="31"/>
      <c r="E83" s="30"/>
      <c r="F83" s="30"/>
      <c r="G83" s="30"/>
      <c r="H83" s="30"/>
      <c r="I83" s="38"/>
      <c r="J83" s="32"/>
      <c r="K83" s="30"/>
      <c r="L83" s="30"/>
      <c r="M83" s="31"/>
      <c r="N83" s="31"/>
      <c r="O83" s="31"/>
      <c r="P83" s="30"/>
      <c r="Q83" s="30"/>
      <c r="R83" s="30"/>
      <c r="S83" s="30"/>
      <c r="T83" s="30"/>
      <c r="U83" s="30"/>
    </row>
    <row r="84" spans="2:21" s="6" customFormat="1" ht="30" customHeight="1">
      <c r="B84" s="119"/>
      <c r="C84" s="31"/>
      <c r="D84" s="31"/>
      <c r="E84" s="30"/>
      <c r="F84" s="30"/>
      <c r="G84" s="30"/>
      <c r="H84" s="30"/>
      <c r="I84" s="38"/>
      <c r="J84" s="32"/>
      <c r="K84" s="30"/>
      <c r="L84" s="30"/>
      <c r="M84" s="31"/>
      <c r="N84" s="31"/>
      <c r="O84" s="31"/>
      <c r="P84" s="30"/>
      <c r="Q84" s="30"/>
      <c r="R84" s="30"/>
      <c r="S84" s="30"/>
      <c r="T84" s="30"/>
      <c r="U84" s="30"/>
    </row>
    <row r="85" spans="2:21" s="6" customFormat="1" ht="30" customHeight="1">
      <c r="B85" s="119"/>
      <c r="C85" s="31"/>
      <c r="D85" s="31"/>
      <c r="E85" s="30"/>
      <c r="F85" s="30"/>
      <c r="G85" s="30"/>
      <c r="H85" s="30"/>
      <c r="I85" s="38"/>
      <c r="J85" s="32"/>
      <c r="K85" s="30"/>
      <c r="L85" s="30"/>
      <c r="M85" s="31"/>
      <c r="N85" s="31"/>
      <c r="O85" s="31"/>
      <c r="P85" s="30"/>
      <c r="Q85" s="30"/>
      <c r="R85" s="30"/>
      <c r="S85" s="30"/>
      <c r="T85" s="30"/>
      <c r="U85" s="30"/>
    </row>
    <row r="86" spans="2:21" s="6" customFormat="1" ht="30" customHeight="1">
      <c r="B86" s="119"/>
      <c r="C86" s="31"/>
      <c r="D86" s="31"/>
      <c r="E86" s="30"/>
      <c r="F86" s="30"/>
      <c r="G86" s="30"/>
      <c r="H86" s="30"/>
      <c r="I86" s="38"/>
      <c r="J86" s="32"/>
      <c r="K86" s="30"/>
      <c r="L86" s="30"/>
      <c r="M86" s="31"/>
      <c r="N86" s="31"/>
      <c r="O86" s="31"/>
      <c r="P86" s="30"/>
      <c r="Q86" s="30"/>
      <c r="R86" s="30"/>
      <c r="S86" s="30"/>
      <c r="T86" s="30"/>
      <c r="U86" s="30"/>
    </row>
    <row r="87" spans="2:21" s="6" customFormat="1" ht="30" customHeight="1">
      <c r="B87" s="119"/>
      <c r="C87" s="31"/>
      <c r="D87" s="31"/>
      <c r="E87" s="30"/>
      <c r="F87" s="30"/>
      <c r="G87" s="30"/>
      <c r="H87" s="30"/>
      <c r="I87" s="38"/>
      <c r="J87" s="32"/>
      <c r="K87" s="30"/>
      <c r="L87" s="30"/>
      <c r="M87" s="31"/>
      <c r="N87" s="31"/>
      <c r="O87" s="31"/>
      <c r="P87" s="30"/>
      <c r="Q87" s="30"/>
      <c r="R87" s="30"/>
      <c r="S87" s="30"/>
      <c r="T87" s="30"/>
      <c r="U87" s="30"/>
    </row>
    <row r="88" spans="2:21" s="6" customFormat="1" ht="30" customHeight="1">
      <c r="B88" s="119"/>
      <c r="C88" s="31"/>
      <c r="D88" s="31"/>
      <c r="E88" s="30"/>
      <c r="F88" s="30"/>
      <c r="G88" s="30"/>
      <c r="H88" s="30"/>
      <c r="I88" s="38"/>
      <c r="J88" s="32"/>
      <c r="K88" s="30"/>
      <c r="L88" s="30"/>
      <c r="M88" s="31"/>
      <c r="N88" s="31"/>
      <c r="O88" s="31"/>
      <c r="P88" s="30"/>
      <c r="Q88" s="30"/>
      <c r="R88" s="30"/>
      <c r="S88" s="30"/>
      <c r="T88" s="30"/>
      <c r="U88" s="30"/>
    </row>
    <row r="89" spans="2:21" s="6" customFormat="1" ht="30" customHeight="1">
      <c r="B89" s="119"/>
      <c r="C89" s="31"/>
      <c r="D89" s="31"/>
      <c r="E89" s="30"/>
      <c r="F89" s="30"/>
      <c r="G89" s="30"/>
      <c r="H89" s="30"/>
      <c r="I89" s="38"/>
      <c r="J89" s="32"/>
      <c r="K89" s="30"/>
      <c r="L89" s="30"/>
      <c r="M89" s="31"/>
      <c r="N89" s="31"/>
      <c r="O89" s="31"/>
      <c r="P89" s="30"/>
      <c r="Q89" s="30"/>
      <c r="R89" s="30"/>
      <c r="S89" s="30"/>
      <c r="T89" s="30"/>
      <c r="U89" s="30"/>
    </row>
    <row r="90" spans="2:21" s="6" customFormat="1" ht="30" customHeight="1">
      <c r="B90" s="119"/>
      <c r="C90" s="31"/>
      <c r="D90" s="31"/>
      <c r="E90" s="30"/>
      <c r="F90" s="30"/>
      <c r="G90" s="30"/>
      <c r="H90" s="30"/>
      <c r="I90" s="38"/>
      <c r="J90" s="32"/>
      <c r="K90" s="30"/>
      <c r="L90" s="30"/>
      <c r="M90" s="31"/>
      <c r="N90" s="31"/>
      <c r="O90" s="31"/>
      <c r="P90" s="30"/>
      <c r="Q90" s="30"/>
      <c r="R90" s="30"/>
      <c r="S90" s="30"/>
      <c r="T90" s="30"/>
      <c r="U90" s="30"/>
    </row>
    <row r="91" spans="2:21" s="6" customFormat="1" ht="30" customHeight="1">
      <c r="B91" s="119"/>
      <c r="C91" s="31"/>
      <c r="D91" s="31"/>
      <c r="E91" s="30"/>
      <c r="F91" s="30"/>
      <c r="G91" s="30"/>
      <c r="H91" s="30"/>
      <c r="I91" s="38"/>
      <c r="J91" s="32"/>
      <c r="K91" s="30"/>
      <c r="L91" s="30"/>
      <c r="M91" s="31"/>
      <c r="N91" s="31"/>
      <c r="O91" s="31"/>
      <c r="P91" s="30"/>
      <c r="Q91" s="30"/>
      <c r="R91" s="30"/>
      <c r="S91" s="30"/>
      <c r="T91" s="30"/>
      <c r="U91" s="30"/>
    </row>
    <row r="92" spans="2:21" s="6" customFormat="1" ht="30" customHeight="1">
      <c r="B92" s="119"/>
      <c r="C92" s="31"/>
      <c r="D92" s="31"/>
      <c r="E92" s="30"/>
      <c r="F92" s="30"/>
      <c r="G92" s="30"/>
      <c r="H92" s="30"/>
      <c r="I92" s="38"/>
      <c r="J92" s="32"/>
      <c r="K92" s="30"/>
      <c r="L92" s="30"/>
      <c r="M92" s="31"/>
      <c r="N92" s="31"/>
      <c r="O92" s="31"/>
      <c r="P92" s="30"/>
      <c r="Q92" s="30"/>
      <c r="R92" s="30"/>
      <c r="S92" s="30"/>
      <c r="T92" s="30"/>
      <c r="U92" s="30"/>
    </row>
    <row r="93" spans="2:21" s="6" customFormat="1" ht="30" customHeight="1">
      <c r="B93" s="119"/>
      <c r="C93" s="31"/>
      <c r="D93" s="31"/>
      <c r="E93" s="30"/>
      <c r="F93" s="30"/>
      <c r="G93" s="30"/>
      <c r="H93" s="30"/>
      <c r="I93" s="38"/>
      <c r="J93" s="32"/>
      <c r="K93" s="30"/>
      <c r="L93" s="30"/>
      <c r="M93" s="31"/>
      <c r="N93" s="31"/>
      <c r="O93" s="31"/>
      <c r="P93" s="30"/>
      <c r="Q93" s="30"/>
      <c r="R93" s="30"/>
      <c r="S93" s="30"/>
      <c r="T93" s="30"/>
      <c r="U93" s="30"/>
    </row>
    <row r="94" spans="2:21" s="6" customFormat="1" ht="30" customHeight="1">
      <c r="B94" s="119"/>
      <c r="C94" s="31"/>
      <c r="D94" s="31"/>
      <c r="E94" s="30"/>
      <c r="F94" s="30"/>
      <c r="G94" s="30"/>
      <c r="H94" s="30"/>
      <c r="I94" s="38"/>
      <c r="J94" s="32"/>
      <c r="K94" s="30"/>
      <c r="L94" s="30"/>
      <c r="M94" s="31"/>
      <c r="N94" s="31"/>
      <c r="O94" s="31"/>
      <c r="P94" s="30"/>
      <c r="Q94" s="30"/>
      <c r="R94" s="30"/>
      <c r="S94" s="30"/>
      <c r="T94" s="30"/>
      <c r="U94" s="30"/>
    </row>
    <row r="95" spans="2:21" s="6" customFormat="1" ht="30" customHeight="1">
      <c r="B95" s="119"/>
      <c r="C95" s="31"/>
      <c r="D95" s="31"/>
      <c r="E95" s="30"/>
      <c r="F95" s="30"/>
      <c r="G95" s="30"/>
      <c r="H95" s="30"/>
      <c r="I95" s="38"/>
      <c r="J95" s="32"/>
      <c r="K95" s="30"/>
      <c r="L95" s="30"/>
      <c r="M95" s="31"/>
      <c r="N95" s="31"/>
      <c r="O95" s="31"/>
      <c r="P95" s="30"/>
      <c r="Q95" s="30"/>
      <c r="R95" s="30"/>
      <c r="S95" s="30"/>
      <c r="T95" s="30"/>
      <c r="U95" s="30"/>
    </row>
    <row r="96" spans="2:21" s="6" customFormat="1" ht="30" customHeight="1">
      <c r="B96" s="119"/>
      <c r="C96" s="31"/>
      <c r="D96" s="31"/>
      <c r="E96" s="30"/>
      <c r="F96" s="30"/>
      <c r="G96" s="30"/>
      <c r="H96" s="30"/>
      <c r="I96" s="38"/>
      <c r="J96" s="32"/>
      <c r="K96" s="30"/>
      <c r="L96" s="30"/>
      <c r="M96" s="31"/>
      <c r="N96" s="31"/>
      <c r="O96" s="31"/>
      <c r="P96" s="30"/>
      <c r="Q96" s="30"/>
      <c r="R96" s="30"/>
      <c r="S96" s="30"/>
      <c r="T96" s="30"/>
      <c r="U96" s="30"/>
    </row>
    <row r="97" spans="2:21" s="6" customFormat="1" ht="30" customHeight="1">
      <c r="B97" s="119"/>
      <c r="C97" s="31"/>
      <c r="D97" s="31"/>
      <c r="E97" s="30"/>
      <c r="F97" s="30"/>
      <c r="G97" s="30"/>
      <c r="H97" s="30"/>
      <c r="I97" s="38"/>
      <c r="J97" s="32"/>
      <c r="K97" s="30"/>
      <c r="L97" s="30"/>
      <c r="M97" s="31"/>
      <c r="N97" s="31"/>
      <c r="O97" s="31"/>
      <c r="P97" s="30"/>
      <c r="Q97" s="30"/>
      <c r="R97" s="30"/>
      <c r="S97" s="30"/>
      <c r="T97" s="30"/>
      <c r="U97" s="30"/>
    </row>
    <row r="98" spans="2:21" s="6" customFormat="1" ht="30" customHeight="1">
      <c r="B98" s="119"/>
      <c r="C98" s="31"/>
      <c r="D98" s="31"/>
      <c r="E98" s="30"/>
      <c r="F98" s="30"/>
      <c r="G98" s="30"/>
      <c r="H98" s="30"/>
      <c r="I98" s="38"/>
      <c r="J98" s="32"/>
      <c r="K98" s="30"/>
      <c r="L98" s="30"/>
      <c r="M98" s="31"/>
      <c r="N98" s="31"/>
      <c r="O98" s="31"/>
      <c r="P98" s="30"/>
      <c r="Q98" s="30"/>
      <c r="R98" s="30"/>
      <c r="S98" s="30"/>
      <c r="T98" s="30"/>
      <c r="U98" s="30"/>
    </row>
    <row r="99" spans="2:21" s="6" customFormat="1" ht="30" customHeight="1">
      <c r="B99" s="119"/>
      <c r="C99" s="31"/>
      <c r="D99" s="31"/>
      <c r="E99" s="30"/>
      <c r="F99" s="30"/>
      <c r="G99" s="30"/>
      <c r="H99" s="30"/>
      <c r="I99" s="38"/>
      <c r="J99" s="32"/>
      <c r="K99" s="30"/>
      <c r="L99" s="30"/>
      <c r="M99" s="31"/>
      <c r="N99" s="31"/>
      <c r="O99" s="31"/>
      <c r="P99" s="30"/>
      <c r="Q99" s="30"/>
      <c r="R99" s="30"/>
      <c r="S99" s="30"/>
      <c r="T99" s="30"/>
      <c r="U99" s="30"/>
    </row>
    <row r="100" spans="2:21" s="6" customFormat="1" ht="30" customHeight="1">
      <c r="B100" s="119"/>
      <c r="C100" s="31"/>
      <c r="D100" s="31"/>
      <c r="E100" s="30"/>
      <c r="F100" s="30"/>
      <c r="G100" s="30"/>
      <c r="H100" s="30"/>
      <c r="I100" s="38"/>
      <c r="J100" s="32"/>
      <c r="K100" s="30"/>
      <c r="L100" s="30"/>
      <c r="M100" s="31"/>
      <c r="N100" s="31"/>
      <c r="O100" s="31"/>
      <c r="P100" s="30"/>
      <c r="Q100" s="30"/>
      <c r="R100" s="30"/>
      <c r="S100" s="30"/>
      <c r="T100" s="30"/>
      <c r="U100" s="30"/>
    </row>
    <row r="101" spans="2:21" s="6" customFormat="1" ht="30" customHeight="1">
      <c r="B101" s="119"/>
      <c r="C101" s="31"/>
      <c r="D101" s="31"/>
      <c r="E101" s="30"/>
      <c r="F101" s="30"/>
      <c r="G101" s="30"/>
      <c r="H101" s="30"/>
      <c r="I101" s="38"/>
      <c r="J101" s="32"/>
      <c r="K101" s="30"/>
      <c r="L101" s="30"/>
      <c r="M101" s="31"/>
      <c r="N101" s="31"/>
      <c r="O101" s="31"/>
      <c r="P101" s="30"/>
      <c r="Q101" s="30"/>
      <c r="R101" s="30"/>
      <c r="S101" s="30"/>
      <c r="T101" s="30"/>
      <c r="U101" s="30"/>
    </row>
    <row r="102" spans="2:21" s="6" customFormat="1" ht="30" customHeight="1">
      <c r="B102" s="119"/>
      <c r="C102" s="31"/>
      <c r="D102" s="31"/>
      <c r="E102" s="30"/>
      <c r="F102" s="30"/>
      <c r="G102" s="30"/>
      <c r="H102" s="30"/>
      <c r="I102" s="38"/>
      <c r="J102" s="32"/>
      <c r="K102" s="30"/>
      <c r="L102" s="30"/>
      <c r="M102" s="31"/>
      <c r="N102" s="31"/>
      <c r="O102" s="31"/>
      <c r="P102" s="30"/>
      <c r="Q102" s="30"/>
      <c r="R102" s="30"/>
      <c r="S102" s="30"/>
      <c r="T102" s="30"/>
      <c r="U102" s="30"/>
    </row>
    <row r="103" spans="2:21" s="6" customFormat="1" ht="30" customHeight="1">
      <c r="B103" s="119"/>
      <c r="C103" s="31"/>
      <c r="D103" s="31"/>
      <c r="E103" s="30"/>
      <c r="F103" s="30"/>
      <c r="G103" s="30"/>
      <c r="H103" s="30"/>
      <c r="I103" s="38"/>
      <c r="J103" s="32"/>
      <c r="K103" s="30"/>
      <c r="L103" s="30"/>
      <c r="M103" s="31"/>
      <c r="N103" s="31"/>
      <c r="O103" s="31"/>
      <c r="P103" s="30"/>
      <c r="Q103" s="30"/>
      <c r="R103" s="30"/>
      <c r="S103" s="30"/>
      <c r="T103" s="30"/>
      <c r="U103" s="30"/>
    </row>
    <row r="104" spans="2:21" s="6" customFormat="1" ht="30" customHeight="1">
      <c r="B104" s="119"/>
      <c r="C104" s="18"/>
      <c r="D104" s="18"/>
      <c r="E104" s="27"/>
      <c r="F104" s="27"/>
      <c r="G104" s="27"/>
      <c r="H104" s="27"/>
      <c r="I104" s="42"/>
      <c r="J104" s="33"/>
      <c r="K104" s="30"/>
      <c r="L104" s="30"/>
      <c r="M104" s="31"/>
      <c r="N104" s="31"/>
      <c r="O104" s="31"/>
      <c r="P104" s="30"/>
      <c r="Q104" s="30"/>
      <c r="R104" s="30"/>
      <c r="S104" s="30"/>
      <c r="T104" s="30"/>
      <c r="U104" s="30"/>
    </row>
    <row r="105" spans="2:21" s="6" customFormat="1" ht="30" customHeight="1">
      <c r="B105" s="119"/>
      <c r="C105" s="18"/>
      <c r="D105" s="18"/>
      <c r="E105" s="27"/>
      <c r="F105" s="27"/>
      <c r="G105" s="27"/>
      <c r="H105" s="27"/>
      <c r="I105" s="42"/>
      <c r="J105" s="33"/>
      <c r="K105" s="30"/>
      <c r="L105" s="30"/>
      <c r="M105" s="31"/>
      <c r="N105" s="31"/>
      <c r="O105" s="31"/>
      <c r="P105" s="30"/>
      <c r="Q105" s="30"/>
      <c r="R105" s="30"/>
      <c r="S105" s="30"/>
      <c r="T105" s="30"/>
      <c r="U105" s="30"/>
    </row>
    <row r="106" spans="2:21" s="6" customFormat="1" ht="30" customHeight="1">
      <c r="B106" s="119"/>
      <c r="C106" s="18"/>
      <c r="D106" s="18"/>
      <c r="E106" s="27"/>
      <c r="F106" s="27"/>
      <c r="G106" s="27"/>
      <c r="H106" s="27"/>
      <c r="I106" s="42"/>
      <c r="J106" s="33"/>
      <c r="K106" s="30"/>
      <c r="L106" s="30"/>
      <c r="M106" s="31"/>
      <c r="N106" s="31"/>
      <c r="O106" s="31"/>
      <c r="P106" s="30"/>
      <c r="Q106" s="30"/>
      <c r="R106" s="30"/>
      <c r="S106" s="30"/>
      <c r="T106" s="30"/>
      <c r="U106" s="30"/>
    </row>
    <row r="107" spans="2:21" s="6" customFormat="1" ht="30" customHeight="1">
      <c r="B107" s="119"/>
      <c r="C107" s="18"/>
      <c r="D107" s="18"/>
      <c r="E107" s="27"/>
      <c r="F107" s="27"/>
      <c r="G107" s="27"/>
      <c r="H107" s="27"/>
      <c r="I107" s="42"/>
      <c r="J107" s="33"/>
      <c r="K107" s="30"/>
      <c r="L107" s="30"/>
      <c r="M107" s="31"/>
      <c r="N107" s="31"/>
      <c r="O107" s="31"/>
      <c r="P107" s="30"/>
      <c r="Q107" s="30"/>
      <c r="R107" s="30"/>
      <c r="S107" s="30"/>
      <c r="T107" s="30"/>
      <c r="U107" s="30"/>
    </row>
    <row r="108" spans="2:21" s="8" customFormat="1" ht="30" customHeight="1">
      <c r="B108" s="119"/>
      <c r="C108" s="18"/>
      <c r="D108" s="18"/>
      <c r="E108" s="27"/>
      <c r="F108" s="27"/>
      <c r="G108" s="27"/>
      <c r="H108" s="27"/>
      <c r="I108" s="42"/>
      <c r="J108" s="33"/>
      <c r="K108" s="30"/>
      <c r="L108" s="30"/>
      <c r="M108" s="31"/>
      <c r="N108" s="31"/>
      <c r="O108" s="31"/>
      <c r="P108" s="39"/>
      <c r="Q108" s="39"/>
      <c r="R108" s="39"/>
      <c r="S108" s="39"/>
      <c r="T108" s="39"/>
      <c r="U108" s="39"/>
    </row>
    <row r="109" spans="2:21" s="8" customFormat="1" ht="30" customHeight="1">
      <c r="B109" s="119"/>
      <c r="C109" s="18"/>
      <c r="D109" s="18"/>
      <c r="E109" s="27"/>
      <c r="F109" s="27"/>
      <c r="G109" s="27"/>
      <c r="H109" s="27"/>
      <c r="I109" s="42"/>
      <c r="J109" s="33"/>
      <c r="K109" s="30"/>
      <c r="L109" s="30"/>
      <c r="M109" s="31"/>
      <c r="N109" s="31"/>
      <c r="O109" s="31"/>
      <c r="P109" s="39"/>
      <c r="Q109" s="39"/>
      <c r="R109" s="39"/>
      <c r="S109" s="39"/>
      <c r="T109" s="39"/>
      <c r="U109" s="39"/>
    </row>
    <row r="110" spans="2:21" s="8" customFormat="1" ht="30" customHeight="1">
      <c r="B110" s="119"/>
      <c r="C110" s="34"/>
      <c r="D110" s="35"/>
      <c r="E110" s="27"/>
      <c r="F110" s="27"/>
      <c r="G110" s="27"/>
      <c r="H110" s="27"/>
      <c r="I110" s="43"/>
      <c r="J110" s="33"/>
      <c r="K110" s="30"/>
      <c r="L110" s="30"/>
      <c r="M110" s="31"/>
      <c r="N110" s="31"/>
      <c r="O110" s="31"/>
      <c r="P110" s="39"/>
      <c r="Q110" s="39"/>
      <c r="R110" s="39"/>
      <c r="S110" s="39"/>
      <c r="T110" s="39"/>
      <c r="U110" s="39"/>
    </row>
    <row r="111" spans="2:21" s="8" customFormat="1" ht="30" customHeight="1">
      <c r="B111" s="119"/>
      <c r="C111" s="34"/>
      <c r="D111" s="35"/>
      <c r="E111" s="27"/>
      <c r="F111" s="27"/>
      <c r="G111" s="27"/>
      <c r="H111" s="27"/>
      <c r="I111" s="43"/>
      <c r="J111" s="33"/>
      <c r="K111" s="30"/>
      <c r="L111" s="30"/>
      <c r="M111" s="31"/>
      <c r="N111" s="31"/>
      <c r="O111" s="31"/>
      <c r="P111" s="39"/>
      <c r="Q111" s="39"/>
      <c r="R111" s="39"/>
      <c r="S111" s="39"/>
      <c r="T111" s="39"/>
      <c r="U111" s="39"/>
    </row>
  </sheetData>
  <sheetProtection/>
  <mergeCells count="9">
    <mergeCell ref="C11:C12"/>
    <mergeCell ref="C13:C14"/>
    <mergeCell ref="B4:D4"/>
    <mergeCell ref="B2:B3"/>
    <mergeCell ref="C2:J2"/>
    <mergeCell ref="C3:J3"/>
    <mergeCell ref="C5:C6"/>
    <mergeCell ref="C7:C8"/>
    <mergeCell ref="C9:C10"/>
  </mergeCells>
  <hyperlinks>
    <hyperlink ref="C2" location="Samf16" display="← Till sammanställningen"/>
    <hyperlink ref="C1" location="Översikt!A1" display="← Till Översikt"/>
  </hyperlinks>
  <printOptions/>
  <pageMargins left="0.25" right="0.25" top="0.75" bottom="0.75" header="0.3" footer="0.3"/>
  <pageSetup fitToHeight="0" fitToWidth="1" horizontalDpi="600" verticalDpi="600" orientation="landscape" paperSize="9" scale="91" r:id="rId1"/>
</worksheet>
</file>

<file path=xl/worksheets/sheet16.xml><?xml version="1.0" encoding="utf-8"?>
<worksheet xmlns="http://schemas.openxmlformats.org/spreadsheetml/2006/main" xmlns:r="http://schemas.openxmlformats.org/officeDocument/2006/relationships">
  <sheetPr>
    <tabColor theme="4" tint="0.5999900102615356"/>
    <pageSetUpPr fitToPage="1"/>
  </sheetPr>
  <dimension ref="B1:U117"/>
  <sheetViews>
    <sheetView showGridLines="0" zoomScale="112" zoomScaleNormal="112" zoomScaleSheetLayoutView="106" zoomScalePageLayoutView="0" workbookViewId="0" topLeftCell="A1">
      <pane ySplit="1" topLeftCell="A14" activePane="bottomLeft" state="frozen"/>
      <selection pane="topLeft" activeCell="K10" sqref="K10"/>
      <selection pane="bottomLeft" activeCell="F26" sqref="F26"/>
    </sheetView>
  </sheetViews>
  <sheetFormatPr defaultColWidth="9.00390625" defaultRowHeight="30" customHeight="1"/>
  <cols>
    <col min="1" max="1" width="2.625" style="2" customWidth="1"/>
    <col min="2" max="2" width="6.00390625" style="119" customWidth="1"/>
    <col min="3" max="3" width="47.625" style="31" customWidth="1"/>
    <col min="4" max="4" width="33.125" style="39" bestFit="1" customWidth="1"/>
    <col min="5" max="5" width="10.625" style="30" customWidth="1"/>
    <col min="6" max="6" width="22.625" style="30" customWidth="1"/>
    <col min="7" max="17" width="10.625" style="31" customWidth="1"/>
    <col min="18" max="21" width="9.00390625" style="31" customWidth="1"/>
    <col min="22" max="16384" width="9.00390625" style="2" customWidth="1"/>
  </cols>
  <sheetData>
    <row r="1" spans="2:21" ht="33.75" customHeight="1">
      <c r="B1" s="117"/>
      <c r="C1" s="125" t="s">
        <v>100</v>
      </c>
      <c r="D1" s="8"/>
      <c r="E1" s="6"/>
      <c r="F1" s="6"/>
      <c r="G1" s="2"/>
      <c r="H1" s="2"/>
      <c r="I1" s="2"/>
      <c r="J1" s="2"/>
      <c r="K1" s="2"/>
      <c r="L1" s="2"/>
      <c r="M1" s="2"/>
      <c r="N1" s="2"/>
      <c r="O1" s="2"/>
      <c r="P1" s="2"/>
      <c r="Q1" s="2"/>
      <c r="R1" s="2"/>
      <c r="S1" s="2"/>
      <c r="T1" s="2"/>
      <c r="U1" s="2"/>
    </row>
    <row r="2" spans="2:4" ht="24" customHeight="1">
      <c r="B2" s="434" t="str">
        <f>Översikt!$B$19</f>
        <v>A 17</v>
      </c>
      <c r="C2" s="430" t="s">
        <v>52</v>
      </c>
      <c r="D2" s="430"/>
    </row>
    <row r="3" spans="2:4" ht="24" customHeight="1">
      <c r="B3" s="434"/>
      <c r="C3" s="436" t="s">
        <v>53</v>
      </c>
      <c r="D3" s="436"/>
    </row>
    <row r="4" spans="2:4" ht="11.25">
      <c r="B4" s="419" t="s">
        <v>55</v>
      </c>
      <c r="C4" s="420"/>
      <c r="D4" s="84" t="s">
        <v>92</v>
      </c>
    </row>
    <row r="5" spans="2:4" ht="35.25" customHeight="1">
      <c r="B5" s="118" t="str">
        <f>Översikt!$B$19&amp;"."&amp;ROW()-4</f>
        <v>A 17.1</v>
      </c>
      <c r="C5" s="107" t="s">
        <v>88</v>
      </c>
      <c r="D5" s="181" t="s">
        <v>54</v>
      </c>
    </row>
    <row r="6" spans="2:21" s="6" customFormat="1" ht="37.5" customHeight="1">
      <c r="B6" s="118" t="str">
        <f>Översikt!$B$19&amp;"."&amp;ROW()-4</f>
        <v>A 17.2</v>
      </c>
      <c r="C6" s="107" t="s">
        <v>87</v>
      </c>
      <c r="D6" s="181" t="s">
        <v>30</v>
      </c>
      <c r="E6" s="30"/>
      <c r="F6" s="30"/>
      <c r="G6" s="31"/>
      <c r="H6" s="30"/>
      <c r="I6" s="30"/>
      <c r="J6" s="30"/>
      <c r="K6" s="30"/>
      <c r="L6" s="30"/>
      <c r="M6" s="30"/>
      <c r="N6" s="30"/>
      <c r="O6" s="30"/>
      <c r="P6" s="30"/>
      <c r="Q6" s="30"/>
      <c r="R6" s="30"/>
      <c r="S6" s="30"/>
      <c r="T6" s="30"/>
      <c r="U6" s="30"/>
    </row>
    <row r="7" spans="2:21" s="6" customFormat="1" ht="30" customHeight="1">
      <c r="B7" s="119"/>
      <c r="C7" s="18"/>
      <c r="D7" s="41"/>
      <c r="E7" s="30"/>
      <c r="F7" s="30"/>
      <c r="G7" s="31"/>
      <c r="H7" s="30"/>
      <c r="I7" s="30"/>
      <c r="J7" s="30"/>
      <c r="K7" s="30"/>
      <c r="L7" s="30"/>
      <c r="M7" s="30"/>
      <c r="N7" s="30"/>
      <c r="O7" s="30"/>
      <c r="P7" s="30"/>
      <c r="Q7" s="30"/>
      <c r="R7" s="30"/>
      <c r="S7" s="30"/>
      <c r="T7" s="30"/>
      <c r="U7" s="30"/>
    </row>
    <row r="8" spans="2:21" s="6" customFormat="1" ht="30" customHeight="1">
      <c r="B8" s="434" t="str">
        <f>Översikt!$B$20</f>
        <v>A 18</v>
      </c>
      <c r="C8" s="435" t="s">
        <v>52</v>
      </c>
      <c r="D8" s="435"/>
      <c r="E8" s="30"/>
      <c r="F8" s="30"/>
      <c r="G8" s="31"/>
      <c r="H8" s="30"/>
      <c r="I8" s="30"/>
      <c r="J8" s="30"/>
      <c r="K8" s="30"/>
      <c r="L8" s="30"/>
      <c r="M8" s="30"/>
      <c r="N8" s="30"/>
      <c r="O8" s="30"/>
      <c r="P8" s="30"/>
      <c r="Q8" s="30"/>
      <c r="R8" s="30"/>
      <c r="S8" s="30"/>
      <c r="T8" s="30"/>
      <c r="U8" s="30"/>
    </row>
    <row r="9" spans="2:21" s="6" customFormat="1" ht="30" customHeight="1">
      <c r="B9" s="434"/>
      <c r="C9" s="436" t="s">
        <v>44</v>
      </c>
      <c r="D9" s="436"/>
      <c r="E9" s="30"/>
      <c r="F9" s="30"/>
      <c r="G9" s="31"/>
      <c r="H9" s="30"/>
      <c r="I9" s="30"/>
      <c r="J9" s="30"/>
      <c r="K9" s="30"/>
      <c r="L9" s="30"/>
      <c r="M9" s="30"/>
      <c r="N9" s="30"/>
      <c r="O9" s="30"/>
      <c r="P9" s="30"/>
      <c r="Q9" s="30"/>
      <c r="R9" s="30"/>
      <c r="S9" s="30"/>
      <c r="T9" s="30"/>
      <c r="U9" s="30"/>
    </row>
    <row r="10" spans="2:21" s="6" customFormat="1" ht="11.25">
      <c r="B10" s="419" t="s">
        <v>55</v>
      </c>
      <c r="C10" s="420"/>
      <c r="D10" s="84" t="s">
        <v>92</v>
      </c>
      <c r="E10" s="30"/>
      <c r="F10" s="30"/>
      <c r="G10" s="31"/>
      <c r="H10" s="30"/>
      <c r="I10" s="30"/>
      <c r="J10" s="30"/>
      <c r="K10" s="30"/>
      <c r="L10" s="30"/>
      <c r="M10" s="30"/>
      <c r="N10" s="30"/>
      <c r="O10" s="30"/>
      <c r="P10" s="30"/>
      <c r="Q10" s="30"/>
      <c r="R10" s="30"/>
      <c r="S10" s="30"/>
      <c r="T10" s="30"/>
      <c r="U10" s="30"/>
    </row>
    <row r="11" spans="2:21" s="6" customFormat="1" ht="30" customHeight="1">
      <c r="B11" s="118" t="str">
        <f>Översikt!$B$20&amp;"."&amp;ROW()-10</f>
        <v>A 18.1</v>
      </c>
      <c r="C11" s="107" t="s">
        <v>90</v>
      </c>
      <c r="D11" s="181" t="s">
        <v>30</v>
      </c>
      <c r="E11" s="30"/>
      <c r="F11" s="30"/>
      <c r="G11" s="31"/>
      <c r="H11" s="30"/>
      <c r="I11" s="30"/>
      <c r="J11" s="30"/>
      <c r="K11" s="30"/>
      <c r="L11" s="30"/>
      <c r="M11" s="30"/>
      <c r="N11" s="30"/>
      <c r="O11" s="30"/>
      <c r="P11" s="30"/>
      <c r="Q11" s="30"/>
      <c r="R11" s="30"/>
      <c r="S11" s="30"/>
      <c r="T11" s="30"/>
      <c r="U11" s="30"/>
    </row>
    <row r="12" spans="2:21" s="6" customFormat="1" ht="30" customHeight="1">
      <c r="B12" s="119"/>
      <c r="C12" s="18"/>
      <c r="D12" s="41"/>
      <c r="E12" s="30"/>
      <c r="F12" s="30"/>
      <c r="G12" s="31"/>
      <c r="H12" s="30"/>
      <c r="I12" s="30"/>
      <c r="J12" s="30"/>
      <c r="K12" s="30"/>
      <c r="L12" s="30"/>
      <c r="M12" s="30"/>
      <c r="N12" s="30"/>
      <c r="O12" s="30"/>
      <c r="P12" s="30"/>
      <c r="Q12" s="30"/>
      <c r="R12" s="30"/>
      <c r="S12" s="30"/>
      <c r="T12" s="30"/>
      <c r="U12" s="30"/>
    </row>
    <row r="13" spans="2:21" s="6" customFormat="1" ht="30" customHeight="1">
      <c r="B13" s="444" t="str">
        <f>Översikt!$B$21</f>
        <v>A 19</v>
      </c>
      <c r="C13" s="430" t="s">
        <v>52</v>
      </c>
      <c r="D13" s="430"/>
      <c r="E13" s="30"/>
      <c r="F13" s="30"/>
      <c r="G13" s="31"/>
      <c r="H13" s="30"/>
      <c r="I13" s="30"/>
      <c r="J13" s="30"/>
      <c r="K13" s="30"/>
      <c r="L13" s="30"/>
      <c r="M13" s="30"/>
      <c r="N13" s="30"/>
      <c r="O13" s="30"/>
      <c r="P13" s="30"/>
      <c r="Q13" s="30"/>
      <c r="R13" s="30"/>
      <c r="S13" s="30"/>
      <c r="T13" s="30"/>
      <c r="U13" s="30"/>
    </row>
    <row r="14" spans="2:21" s="6" customFormat="1" ht="30" customHeight="1">
      <c r="B14" s="444"/>
      <c r="C14" s="445" t="s">
        <v>42</v>
      </c>
      <c r="D14" s="445"/>
      <c r="E14" s="30"/>
      <c r="F14" s="30"/>
      <c r="G14" s="31"/>
      <c r="H14" s="30"/>
      <c r="I14" s="30"/>
      <c r="J14" s="30"/>
      <c r="K14" s="30"/>
      <c r="L14" s="30"/>
      <c r="M14" s="30"/>
      <c r="N14" s="30"/>
      <c r="O14" s="30"/>
      <c r="P14" s="30"/>
      <c r="Q14" s="30"/>
      <c r="R14" s="30"/>
      <c r="S14" s="30"/>
      <c r="T14" s="30"/>
      <c r="U14" s="30"/>
    </row>
    <row r="15" spans="2:21" s="6" customFormat="1" ht="11.25">
      <c r="B15" s="447" t="s">
        <v>55</v>
      </c>
      <c r="C15" s="448"/>
      <c r="D15" s="84" t="s">
        <v>92</v>
      </c>
      <c r="E15" s="30"/>
      <c r="F15" s="30"/>
      <c r="G15" s="31"/>
      <c r="H15" s="30"/>
      <c r="I15" s="30"/>
      <c r="J15" s="30"/>
      <c r="K15" s="30"/>
      <c r="L15" s="30"/>
      <c r="M15" s="30"/>
      <c r="N15" s="30"/>
      <c r="O15" s="30"/>
      <c r="P15" s="30"/>
      <c r="Q15" s="30"/>
      <c r="R15" s="30"/>
      <c r="S15" s="30"/>
      <c r="T15" s="30"/>
      <c r="U15" s="30"/>
    </row>
    <row r="16" spans="2:21" s="6" customFormat="1" ht="36.75" customHeight="1">
      <c r="B16" s="174" t="str">
        <f>Översikt!$B$21&amp;"."&amp;ROW()-15</f>
        <v>A 19.1</v>
      </c>
      <c r="C16" s="175" t="s">
        <v>42</v>
      </c>
      <c r="D16" s="182" t="s">
        <v>119</v>
      </c>
      <c r="E16" s="30"/>
      <c r="F16" s="30"/>
      <c r="G16" s="31"/>
      <c r="H16" s="30"/>
      <c r="I16" s="30"/>
      <c r="J16" s="30"/>
      <c r="K16" s="30"/>
      <c r="L16" s="30"/>
      <c r="M16" s="30"/>
      <c r="N16" s="30"/>
      <c r="O16" s="30"/>
      <c r="P16" s="30"/>
      <c r="Q16" s="30"/>
      <c r="R16" s="30"/>
      <c r="S16" s="30"/>
      <c r="T16" s="30"/>
      <c r="U16" s="30"/>
    </row>
    <row r="17" spans="2:21" s="6" customFormat="1" ht="30" customHeight="1">
      <c r="B17" s="119"/>
      <c r="C17" s="31"/>
      <c r="D17" s="30"/>
      <c r="E17" s="30"/>
      <c r="F17" s="30"/>
      <c r="G17" s="31"/>
      <c r="H17" s="30"/>
      <c r="I17" s="30"/>
      <c r="J17" s="30"/>
      <c r="K17" s="30"/>
      <c r="L17" s="30"/>
      <c r="M17" s="30"/>
      <c r="N17" s="30"/>
      <c r="O17" s="30"/>
      <c r="P17" s="30"/>
      <c r="Q17" s="30"/>
      <c r="R17" s="30"/>
      <c r="S17" s="30"/>
      <c r="T17" s="30"/>
      <c r="U17" s="30"/>
    </row>
    <row r="18" spans="2:21" s="6" customFormat="1" ht="30" customHeight="1">
      <c r="B18" s="434" t="str">
        <f>Översikt!$B$22</f>
        <v>A 20</v>
      </c>
      <c r="C18" s="430" t="s">
        <v>52</v>
      </c>
      <c r="D18" s="430"/>
      <c r="E18" s="30"/>
      <c r="F18" s="30"/>
      <c r="G18" s="31"/>
      <c r="H18" s="30"/>
      <c r="I18" s="30"/>
      <c r="J18" s="30"/>
      <c r="K18" s="30"/>
      <c r="L18" s="30"/>
      <c r="M18" s="30"/>
      <c r="N18" s="30"/>
      <c r="O18" s="30"/>
      <c r="P18" s="30"/>
      <c r="Q18" s="30"/>
      <c r="R18" s="30"/>
      <c r="S18" s="30"/>
      <c r="T18" s="30"/>
      <c r="U18" s="30"/>
    </row>
    <row r="19" spans="2:21" s="6" customFormat="1" ht="30" customHeight="1">
      <c r="B19" s="434"/>
      <c r="C19" s="436" t="s">
        <v>112</v>
      </c>
      <c r="D19" s="436"/>
      <c r="E19" s="30"/>
      <c r="F19" s="30"/>
      <c r="G19" s="31"/>
      <c r="H19" s="30"/>
      <c r="I19" s="30"/>
      <c r="J19" s="30"/>
      <c r="K19" s="30"/>
      <c r="L19" s="30"/>
      <c r="M19" s="30"/>
      <c r="N19" s="30"/>
      <c r="O19" s="30"/>
      <c r="P19" s="30"/>
      <c r="Q19" s="30"/>
      <c r="R19" s="30"/>
      <c r="S19" s="30"/>
      <c r="T19" s="30"/>
      <c r="U19" s="30"/>
    </row>
    <row r="20" spans="2:21" s="6" customFormat="1" ht="22.5">
      <c r="B20" s="419" t="s">
        <v>55</v>
      </c>
      <c r="C20" s="420"/>
      <c r="D20" s="84" t="s">
        <v>124</v>
      </c>
      <c r="E20" s="30"/>
      <c r="F20" s="30"/>
      <c r="G20" s="31"/>
      <c r="H20" s="30"/>
      <c r="I20" s="30"/>
      <c r="J20" s="30"/>
      <c r="K20" s="30"/>
      <c r="L20" s="30"/>
      <c r="M20" s="30"/>
      <c r="N20" s="30"/>
      <c r="O20" s="30"/>
      <c r="P20" s="30"/>
      <c r="Q20" s="30"/>
      <c r="R20" s="30"/>
      <c r="S20" s="30"/>
      <c r="T20" s="30"/>
      <c r="U20" s="30"/>
    </row>
    <row r="21" spans="2:21" s="6" customFormat="1" ht="34.5">
      <c r="B21" s="118" t="str">
        <f>Översikt!$B$22&amp;"."&amp;ROW()-20</f>
        <v>A 20.1</v>
      </c>
      <c r="C21" s="107" t="s">
        <v>215</v>
      </c>
      <c r="D21" s="107" t="s">
        <v>119</v>
      </c>
      <c r="E21" s="30"/>
      <c r="F21" s="30"/>
      <c r="G21" s="31"/>
      <c r="H21" s="30"/>
      <c r="I21" s="30"/>
      <c r="J21" s="30"/>
      <c r="K21" s="30"/>
      <c r="L21" s="30"/>
      <c r="M21" s="30"/>
      <c r="N21" s="30"/>
      <c r="O21" s="30"/>
      <c r="P21" s="30"/>
      <c r="Q21" s="30"/>
      <c r="R21" s="30"/>
      <c r="S21" s="30"/>
      <c r="T21" s="30"/>
      <c r="U21" s="30"/>
    </row>
    <row r="22" spans="2:21" s="6" customFormat="1" ht="30" customHeight="1">
      <c r="B22" s="119"/>
      <c r="C22" s="31"/>
      <c r="D22" s="30"/>
      <c r="E22" s="30"/>
      <c r="F22" s="30"/>
      <c r="G22" s="31"/>
      <c r="H22" s="30"/>
      <c r="I22" s="30"/>
      <c r="J22" s="30"/>
      <c r="K22" s="30"/>
      <c r="L22" s="30"/>
      <c r="M22" s="30"/>
      <c r="N22" s="30"/>
      <c r="O22" s="30"/>
      <c r="P22" s="30"/>
      <c r="Q22" s="30"/>
      <c r="R22" s="30"/>
      <c r="S22" s="30"/>
      <c r="T22" s="30"/>
      <c r="U22" s="30"/>
    </row>
    <row r="23" spans="2:21" s="6" customFormat="1" ht="30" customHeight="1">
      <c r="B23" s="434" t="str">
        <f>Översikt!$B$23</f>
        <v>A 21</v>
      </c>
      <c r="C23" s="430" t="s">
        <v>52</v>
      </c>
      <c r="D23" s="430"/>
      <c r="E23" s="30"/>
      <c r="F23" s="30"/>
      <c r="G23" s="31"/>
      <c r="H23" s="30"/>
      <c r="I23" s="30"/>
      <c r="J23" s="30"/>
      <c r="K23" s="30"/>
      <c r="L23" s="30"/>
      <c r="M23" s="30"/>
      <c r="N23" s="30"/>
      <c r="O23" s="30"/>
      <c r="P23" s="30"/>
      <c r="Q23" s="30"/>
      <c r="R23" s="30"/>
      <c r="S23" s="30"/>
      <c r="T23" s="30"/>
      <c r="U23" s="30"/>
    </row>
    <row r="24" spans="2:21" s="6" customFormat="1" ht="30" customHeight="1">
      <c r="B24" s="434"/>
      <c r="C24" s="436" t="s">
        <v>43</v>
      </c>
      <c r="D24" s="436"/>
      <c r="E24" s="30"/>
      <c r="F24" s="30"/>
      <c r="G24" s="31"/>
      <c r="H24" s="30"/>
      <c r="I24" s="30"/>
      <c r="J24" s="30"/>
      <c r="K24" s="30"/>
      <c r="L24" s="30"/>
      <c r="M24" s="30"/>
      <c r="N24" s="30"/>
      <c r="O24" s="30"/>
      <c r="P24" s="30"/>
      <c r="Q24" s="30"/>
      <c r="R24" s="30"/>
      <c r="S24" s="30"/>
      <c r="T24" s="30"/>
      <c r="U24" s="30"/>
    </row>
    <row r="25" spans="2:21" s="6" customFormat="1" ht="22.5">
      <c r="B25" s="419" t="s">
        <v>55</v>
      </c>
      <c r="C25" s="446"/>
      <c r="D25" s="84" t="s">
        <v>125</v>
      </c>
      <c r="E25" s="30"/>
      <c r="F25" s="30"/>
      <c r="G25" s="31"/>
      <c r="H25" s="30"/>
      <c r="I25" s="30"/>
      <c r="J25" s="30"/>
      <c r="K25" s="30"/>
      <c r="L25" s="30"/>
      <c r="M25" s="30"/>
      <c r="N25" s="30"/>
      <c r="O25" s="30"/>
      <c r="P25" s="30"/>
      <c r="Q25" s="30"/>
      <c r="R25" s="30"/>
      <c r="S25" s="30"/>
      <c r="T25" s="30"/>
      <c r="U25" s="30"/>
    </row>
    <row r="26" spans="2:21" s="6" customFormat="1" ht="34.5">
      <c r="B26" s="118" t="str">
        <f>Översikt!$B$23&amp;"."&amp;ROW()-25</f>
        <v>A 21.1</v>
      </c>
      <c r="C26" s="107" t="s">
        <v>43</v>
      </c>
      <c r="D26" s="107" t="s">
        <v>119</v>
      </c>
      <c r="E26" s="30"/>
      <c r="F26" s="30"/>
      <c r="G26" s="31"/>
      <c r="H26" s="30"/>
      <c r="I26" s="30"/>
      <c r="J26" s="30"/>
      <c r="K26" s="30"/>
      <c r="L26" s="30"/>
      <c r="M26" s="30"/>
      <c r="N26" s="30"/>
      <c r="O26" s="30"/>
      <c r="P26" s="30"/>
      <c r="Q26" s="30"/>
      <c r="R26" s="30"/>
      <c r="S26" s="30"/>
      <c r="T26" s="30"/>
      <c r="U26" s="30"/>
    </row>
    <row r="27" spans="2:21" s="6" customFormat="1" ht="30" customHeight="1">
      <c r="B27" s="119"/>
      <c r="C27" s="31"/>
      <c r="D27" s="30"/>
      <c r="E27" s="30"/>
      <c r="F27" s="30"/>
      <c r="G27" s="31"/>
      <c r="H27" s="30"/>
      <c r="I27" s="30"/>
      <c r="J27" s="30"/>
      <c r="K27" s="30"/>
      <c r="L27" s="30"/>
      <c r="M27" s="30"/>
      <c r="N27" s="30"/>
      <c r="O27" s="30"/>
      <c r="P27" s="30"/>
      <c r="Q27" s="30"/>
      <c r="R27" s="30"/>
      <c r="S27" s="30"/>
      <c r="T27" s="30"/>
      <c r="U27" s="30"/>
    </row>
    <row r="28" spans="2:21" s="6" customFormat="1" ht="30" customHeight="1">
      <c r="B28" s="119"/>
      <c r="C28" s="31"/>
      <c r="D28" s="30"/>
      <c r="E28" s="30"/>
      <c r="F28" s="30"/>
      <c r="G28" s="31"/>
      <c r="H28" s="30"/>
      <c r="I28" s="30"/>
      <c r="J28" s="30"/>
      <c r="K28" s="30"/>
      <c r="L28" s="30"/>
      <c r="M28" s="30"/>
      <c r="N28" s="30"/>
      <c r="O28" s="30"/>
      <c r="P28" s="30"/>
      <c r="Q28" s="30"/>
      <c r="R28" s="30"/>
      <c r="S28" s="30"/>
      <c r="T28" s="30"/>
      <c r="U28" s="30"/>
    </row>
    <row r="29" spans="2:21" s="6" customFormat="1" ht="30" customHeight="1">
      <c r="B29" s="119"/>
      <c r="C29" s="31"/>
      <c r="D29" s="30"/>
      <c r="E29" s="30"/>
      <c r="F29" s="30"/>
      <c r="G29" s="31"/>
      <c r="H29" s="30"/>
      <c r="I29" s="30"/>
      <c r="J29" s="30"/>
      <c r="K29" s="30"/>
      <c r="L29" s="30"/>
      <c r="M29" s="30"/>
      <c r="N29" s="30"/>
      <c r="O29" s="30"/>
      <c r="P29" s="30"/>
      <c r="Q29" s="30"/>
      <c r="R29" s="30"/>
      <c r="S29" s="30"/>
      <c r="T29" s="30"/>
      <c r="U29" s="30"/>
    </row>
    <row r="30" spans="2:21" s="6" customFormat="1" ht="30" customHeight="1">
      <c r="B30" s="119"/>
      <c r="C30" s="31"/>
      <c r="D30" s="30"/>
      <c r="E30" s="30"/>
      <c r="F30" s="30"/>
      <c r="G30" s="31"/>
      <c r="H30" s="30"/>
      <c r="I30" s="30"/>
      <c r="J30" s="30"/>
      <c r="K30" s="30"/>
      <c r="L30" s="30"/>
      <c r="M30" s="30"/>
      <c r="N30" s="30"/>
      <c r="O30" s="30"/>
      <c r="P30" s="30"/>
      <c r="Q30" s="30"/>
      <c r="R30" s="30"/>
      <c r="S30" s="30"/>
      <c r="T30" s="30"/>
      <c r="U30" s="30"/>
    </row>
    <row r="31" spans="2:21" s="6" customFormat="1" ht="30" customHeight="1">
      <c r="B31" s="119"/>
      <c r="C31" s="31"/>
      <c r="D31" s="30"/>
      <c r="E31" s="30"/>
      <c r="F31" s="30"/>
      <c r="G31" s="31"/>
      <c r="H31" s="30"/>
      <c r="I31" s="30"/>
      <c r="J31" s="30"/>
      <c r="K31" s="30"/>
      <c r="L31" s="30"/>
      <c r="M31" s="30"/>
      <c r="N31" s="30"/>
      <c r="O31" s="30"/>
      <c r="P31" s="30"/>
      <c r="Q31" s="30"/>
      <c r="R31" s="30"/>
      <c r="S31" s="30"/>
      <c r="T31" s="30"/>
      <c r="U31" s="30"/>
    </row>
    <row r="32" spans="2:21" s="6" customFormat="1" ht="30" customHeight="1">
      <c r="B32" s="119"/>
      <c r="C32" s="31"/>
      <c r="D32" s="30"/>
      <c r="E32" s="30"/>
      <c r="F32" s="30"/>
      <c r="G32" s="31"/>
      <c r="H32" s="30"/>
      <c r="I32" s="30"/>
      <c r="J32" s="30"/>
      <c r="K32" s="30"/>
      <c r="L32" s="30"/>
      <c r="M32" s="30"/>
      <c r="N32" s="30"/>
      <c r="O32" s="30"/>
      <c r="P32" s="30"/>
      <c r="Q32" s="30"/>
      <c r="R32" s="30"/>
      <c r="S32" s="30"/>
      <c r="T32" s="30"/>
      <c r="U32" s="30"/>
    </row>
    <row r="33" spans="2:21" s="6" customFormat="1" ht="30" customHeight="1">
      <c r="B33" s="119"/>
      <c r="C33" s="31"/>
      <c r="D33" s="30"/>
      <c r="E33" s="30"/>
      <c r="F33" s="30"/>
      <c r="G33" s="31"/>
      <c r="H33" s="30"/>
      <c r="I33" s="30"/>
      <c r="J33" s="30"/>
      <c r="K33" s="30"/>
      <c r="L33" s="30"/>
      <c r="M33" s="30"/>
      <c r="N33" s="30"/>
      <c r="O33" s="30"/>
      <c r="P33" s="30"/>
      <c r="Q33" s="30"/>
      <c r="R33" s="30"/>
      <c r="S33" s="30"/>
      <c r="T33" s="30"/>
      <c r="U33" s="30"/>
    </row>
    <row r="34" spans="2:21" s="6" customFormat="1" ht="30" customHeight="1">
      <c r="B34" s="119"/>
      <c r="C34" s="31"/>
      <c r="D34" s="30"/>
      <c r="E34" s="30"/>
      <c r="F34" s="30"/>
      <c r="G34" s="31"/>
      <c r="H34" s="30"/>
      <c r="I34" s="30"/>
      <c r="J34" s="30"/>
      <c r="K34" s="30"/>
      <c r="L34" s="30"/>
      <c r="M34" s="30"/>
      <c r="N34" s="30"/>
      <c r="O34" s="30"/>
      <c r="P34" s="30"/>
      <c r="Q34" s="30"/>
      <c r="R34" s="30"/>
      <c r="S34" s="30"/>
      <c r="T34" s="30"/>
      <c r="U34" s="30"/>
    </row>
    <row r="35" spans="2:21" s="6" customFormat="1" ht="30" customHeight="1">
      <c r="B35" s="119"/>
      <c r="C35" s="31"/>
      <c r="D35" s="30"/>
      <c r="E35" s="30"/>
      <c r="F35" s="30"/>
      <c r="G35" s="31"/>
      <c r="H35" s="30"/>
      <c r="I35" s="30"/>
      <c r="J35" s="30"/>
      <c r="K35" s="30"/>
      <c r="L35" s="30"/>
      <c r="M35" s="30"/>
      <c r="N35" s="30"/>
      <c r="O35" s="30"/>
      <c r="P35" s="30"/>
      <c r="Q35" s="30"/>
      <c r="R35" s="30"/>
      <c r="S35" s="30"/>
      <c r="T35" s="30"/>
      <c r="U35" s="30"/>
    </row>
    <row r="36" spans="2:21" s="6" customFormat="1" ht="30" customHeight="1">
      <c r="B36" s="119"/>
      <c r="C36" s="31"/>
      <c r="D36" s="30"/>
      <c r="E36" s="30"/>
      <c r="F36" s="30"/>
      <c r="G36" s="31"/>
      <c r="H36" s="30"/>
      <c r="I36" s="30"/>
      <c r="J36" s="30"/>
      <c r="K36" s="30"/>
      <c r="L36" s="30"/>
      <c r="M36" s="30"/>
      <c r="N36" s="30"/>
      <c r="O36" s="30"/>
      <c r="P36" s="30"/>
      <c r="Q36" s="30"/>
      <c r="R36" s="30"/>
      <c r="S36" s="30"/>
      <c r="T36" s="30"/>
      <c r="U36" s="30"/>
    </row>
    <row r="37" spans="2:21" s="6" customFormat="1" ht="30" customHeight="1">
      <c r="B37" s="119"/>
      <c r="C37" s="31"/>
      <c r="D37" s="30"/>
      <c r="E37" s="30"/>
      <c r="F37" s="30"/>
      <c r="G37" s="31"/>
      <c r="H37" s="30"/>
      <c r="I37" s="30"/>
      <c r="J37" s="30"/>
      <c r="K37" s="30"/>
      <c r="L37" s="30"/>
      <c r="M37" s="30"/>
      <c r="N37" s="30"/>
      <c r="O37" s="30"/>
      <c r="P37" s="30"/>
      <c r="Q37" s="30"/>
      <c r="R37" s="30"/>
      <c r="S37" s="30"/>
      <c r="T37" s="30"/>
      <c r="U37" s="30"/>
    </row>
    <row r="38" spans="2:21" s="6" customFormat="1" ht="30" customHeight="1">
      <c r="B38" s="119"/>
      <c r="C38" s="31"/>
      <c r="D38" s="30"/>
      <c r="E38" s="30"/>
      <c r="F38" s="30"/>
      <c r="G38" s="31"/>
      <c r="H38" s="30"/>
      <c r="I38" s="30"/>
      <c r="J38" s="30"/>
      <c r="K38" s="30"/>
      <c r="L38" s="30"/>
      <c r="M38" s="30"/>
      <c r="N38" s="30"/>
      <c r="O38" s="30"/>
      <c r="P38" s="30"/>
      <c r="Q38" s="30"/>
      <c r="R38" s="30"/>
      <c r="S38" s="30"/>
      <c r="T38" s="30"/>
      <c r="U38" s="30"/>
    </row>
    <row r="39" spans="2:21" s="6" customFormat="1" ht="30" customHeight="1">
      <c r="B39" s="119"/>
      <c r="C39" s="31"/>
      <c r="D39" s="30"/>
      <c r="E39" s="30"/>
      <c r="F39" s="30"/>
      <c r="G39" s="31"/>
      <c r="H39" s="30"/>
      <c r="I39" s="30"/>
      <c r="J39" s="30"/>
      <c r="K39" s="30"/>
      <c r="L39" s="30"/>
      <c r="M39" s="30"/>
      <c r="N39" s="30"/>
      <c r="O39" s="30"/>
      <c r="P39" s="30"/>
      <c r="Q39" s="30"/>
      <c r="R39" s="30"/>
      <c r="S39" s="30"/>
      <c r="T39" s="30"/>
      <c r="U39" s="30"/>
    </row>
    <row r="40" spans="2:21" s="6" customFormat="1" ht="30" customHeight="1">
      <c r="B40" s="119"/>
      <c r="C40" s="31"/>
      <c r="D40" s="30"/>
      <c r="E40" s="30"/>
      <c r="F40" s="30"/>
      <c r="G40" s="31"/>
      <c r="H40" s="30"/>
      <c r="I40" s="30"/>
      <c r="J40" s="30"/>
      <c r="K40" s="30"/>
      <c r="L40" s="30"/>
      <c r="M40" s="30"/>
      <c r="N40" s="30"/>
      <c r="O40" s="30"/>
      <c r="P40" s="30"/>
      <c r="Q40" s="30"/>
      <c r="R40" s="30"/>
      <c r="S40" s="30"/>
      <c r="T40" s="30"/>
      <c r="U40" s="30"/>
    </row>
    <row r="41" spans="2:21" s="6" customFormat="1" ht="30" customHeight="1">
      <c r="B41" s="119"/>
      <c r="C41" s="31"/>
      <c r="D41" s="30"/>
      <c r="E41" s="30"/>
      <c r="F41" s="30"/>
      <c r="G41" s="31"/>
      <c r="H41" s="30"/>
      <c r="I41" s="30"/>
      <c r="J41" s="30"/>
      <c r="K41" s="30"/>
      <c r="L41" s="30"/>
      <c r="M41" s="30"/>
      <c r="N41" s="30"/>
      <c r="O41" s="30"/>
      <c r="P41" s="30"/>
      <c r="Q41" s="30"/>
      <c r="R41" s="30"/>
      <c r="S41" s="30"/>
      <c r="T41" s="30"/>
      <c r="U41" s="30"/>
    </row>
    <row r="42" spans="2:21" s="6" customFormat="1" ht="30" customHeight="1">
      <c r="B42" s="119"/>
      <c r="C42" s="31"/>
      <c r="D42" s="30"/>
      <c r="E42" s="30"/>
      <c r="F42" s="30"/>
      <c r="G42" s="31"/>
      <c r="H42" s="30"/>
      <c r="I42" s="30"/>
      <c r="J42" s="30"/>
      <c r="K42" s="30"/>
      <c r="L42" s="30"/>
      <c r="M42" s="30"/>
      <c r="N42" s="30"/>
      <c r="O42" s="30"/>
      <c r="P42" s="30"/>
      <c r="Q42" s="30"/>
      <c r="R42" s="30"/>
      <c r="S42" s="30"/>
      <c r="T42" s="30"/>
      <c r="U42" s="30"/>
    </row>
    <row r="43" spans="2:21" s="6" customFormat="1" ht="30" customHeight="1">
      <c r="B43" s="119"/>
      <c r="C43" s="31"/>
      <c r="D43" s="30"/>
      <c r="E43" s="30"/>
      <c r="F43" s="30"/>
      <c r="G43" s="31"/>
      <c r="H43" s="30"/>
      <c r="I43" s="30"/>
      <c r="J43" s="30"/>
      <c r="K43" s="30"/>
      <c r="L43" s="30"/>
      <c r="M43" s="30"/>
      <c r="N43" s="30"/>
      <c r="O43" s="30"/>
      <c r="P43" s="30"/>
      <c r="Q43" s="30"/>
      <c r="R43" s="30"/>
      <c r="S43" s="30"/>
      <c r="T43" s="30"/>
      <c r="U43" s="30"/>
    </row>
    <row r="44" spans="2:21" s="6" customFormat="1" ht="30" customHeight="1">
      <c r="B44" s="119"/>
      <c r="C44" s="31"/>
      <c r="D44" s="30"/>
      <c r="E44" s="30"/>
      <c r="F44" s="30"/>
      <c r="G44" s="31"/>
      <c r="H44" s="30"/>
      <c r="I44" s="30"/>
      <c r="J44" s="30"/>
      <c r="K44" s="30"/>
      <c r="L44" s="30"/>
      <c r="M44" s="30"/>
      <c r="N44" s="30"/>
      <c r="O44" s="30"/>
      <c r="P44" s="30"/>
      <c r="Q44" s="30"/>
      <c r="R44" s="30"/>
      <c r="S44" s="30"/>
      <c r="T44" s="30"/>
      <c r="U44" s="30"/>
    </row>
    <row r="45" spans="2:21" s="6" customFormat="1" ht="30" customHeight="1">
      <c r="B45" s="119"/>
      <c r="C45" s="31"/>
      <c r="D45" s="30"/>
      <c r="E45" s="30"/>
      <c r="F45" s="30"/>
      <c r="G45" s="31"/>
      <c r="H45" s="30"/>
      <c r="I45" s="30"/>
      <c r="J45" s="30"/>
      <c r="K45" s="30"/>
      <c r="L45" s="30"/>
      <c r="M45" s="30"/>
      <c r="N45" s="30"/>
      <c r="O45" s="30"/>
      <c r="P45" s="30"/>
      <c r="Q45" s="30"/>
      <c r="R45" s="30"/>
      <c r="S45" s="30"/>
      <c r="T45" s="30"/>
      <c r="U45" s="30"/>
    </row>
    <row r="46" spans="2:21" s="6" customFormat="1" ht="30" customHeight="1">
      <c r="B46" s="119"/>
      <c r="C46" s="31"/>
      <c r="D46" s="30"/>
      <c r="E46" s="30"/>
      <c r="F46" s="30"/>
      <c r="G46" s="31"/>
      <c r="H46" s="30"/>
      <c r="I46" s="30"/>
      <c r="J46" s="30"/>
      <c r="K46" s="30"/>
      <c r="L46" s="30"/>
      <c r="M46" s="30"/>
      <c r="N46" s="30"/>
      <c r="O46" s="30"/>
      <c r="P46" s="30"/>
      <c r="Q46" s="30"/>
      <c r="R46" s="30"/>
      <c r="S46" s="30"/>
      <c r="T46" s="30"/>
      <c r="U46" s="30"/>
    </row>
    <row r="47" spans="2:21" s="6" customFormat="1" ht="30" customHeight="1">
      <c r="B47" s="119"/>
      <c r="C47" s="31"/>
      <c r="D47" s="30"/>
      <c r="E47" s="30"/>
      <c r="F47" s="30"/>
      <c r="G47" s="31"/>
      <c r="H47" s="30"/>
      <c r="I47" s="30"/>
      <c r="J47" s="30"/>
      <c r="K47" s="30"/>
      <c r="L47" s="30"/>
      <c r="M47" s="30"/>
      <c r="N47" s="30"/>
      <c r="O47" s="30"/>
      <c r="P47" s="30"/>
      <c r="Q47" s="30"/>
      <c r="R47" s="30"/>
      <c r="S47" s="30"/>
      <c r="T47" s="30"/>
      <c r="U47" s="30"/>
    </row>
    <row r="48" spans="2:21" s="6" customFormat="1" ht="30" customHeight="1">
      <c r="B48" s="119"/>
      <c r="C48" s="31"/>
      <c r="D48" s="30"/>
      <c r="E48" s="30"/>
      <c r="F48" s="30"/>
      <c r="G48" s="31"/>
      <c r="H48" s="30"/>
      <c r="I48" s="30"/>
      <c r="J48" s="30"/>
      <c r="K48" s="30"/>
      <c r="L48" s="30"/>
      <c r="M48" s="30"/>
      <c r="N48" s="30"/>
      <c r="O48" s="30"/>
      <c r="P48" s="30"/>
      <c r="Q48" s="30"/>
      <c r="R48" s="30"/>
      <c r="S48" s="30"/>
      <c r="T48" s="30"/>
      <c r="U48" s="30"/>
    </row>
    <row r="49" spans="2:21" s="6" customFormat="1" ht="30" customHeight="1">
      <c r="B49" s="119"/>
      <c r="C49" s="31"/>
      <c r="D49" s="30"/>
      <c r="E49" s="30"/>
      <c r="F49" s="30"/>
      <c r="G49" s="31"/>
      <c r="H49" s="30"/>
      <c r="I49" s="30"/>
      <c r="J49" s="30"/>
      <c r="K49" s="30"/>
      <c r="L49" s="30"/>
      <c r="M49" s="30"/>
      <c r="N49" s="30"/>
      <c r="O49" s="30"/>
      <c r="P49" s="30"/>
      <c r="Q49" s="30"/>
      <c r="R49" s="30"/>
      <c r="S49" s="30"/>
      <c r="T49" s="30"/>
      <c r="U49" s="30"/>
    </row>
    <row r="50" spans="2:21" s="6" customFormat="1" ht="30" customHeight="1">
      <c r="B50" s="119"/>
      <c r="C50" s="31"/>
      <c r="D50" s="30"/>
      <c r="E50" s="30"/>
      <c r="F50" s="30"/>
      <c r="G50" s="31"/>
      <c r="H50" s="30"/>
      <c r="I50" s="30"/>
      <c r="J50" s="30"/>
      <c r="K50" s="30"/>
      <c r="L50" s="30"/>
      <c r="M50" s="30"/>
      <c r="N50" s="30"/>
      <c r="O50" s="30"/>
      <c r="P50" s="30"/>
      <c r="Q50" s="30"/>
      <c r="R50" s="30"/>
      <c r="S50" s="30"/>
      <c r="T50" s="30"/>
      <c r="U50" s="30"/>
    </row>
    <row r="51" spans="2:21" s="6" customFormat="1" ht="30" customHeight="1">
      <c r="B51" s="119"/>
      <c r="C51" s="31"/>
      <c r="D51" s="30"/>
      <c r="E51" s="30"/>
      <c r="F51" s="30"/>
      <c r="G51" s="31"/>
      <c r="H51" s="30"/>
      <c r="I51" s="30"/>
      <c r="J51" s="30"/>
      <c r="K51" s="30"/>
      <c r="L51" s="30"/>
      <c r="M51" s="30"/>
      <c r="N51" s="30"/>
      <c r="O51" s="30"/>
      <c r="P51" s="30"/>
      <c r="Q51" s="30"/>
      <c r="R51" s="30"/>
      <c r="S51" s="30"/>
      <c r="T51" s="30"/>
      <c r="U51" s="30"/>
    </row>
    <row r="52" spans="2:21" s="6" customFormat="1" ht="30" customHeight="1">
      <c r="B52" s="119"/>
      <c r="C52" s="31"/>
      <c r="D52" s="30"/>
      <c r="E52" s="30"/>
      <c r="F52" s="30"/>
      <c r="G52" s="31"/>
      <c r="H52" s="30"/>
      <c r="I52" s="30"/>
      <c r="J52" s="30"/>
      <c r="K52" s="30"/>
      <c r="L52" s="30"/>
      <c r="M52" s="30"/>
      <c r="N52" s="30"/>
      <c r="O52" s="30"/>
      <c r="P52" s="30"/>
      <c r="Q52" s="30"/>
      <c r="R52" s="30"/>
      <c r="S52" s="30"/>
      <c r="T52" s="30"/>
      <c r="U52" s="30"/>
    </row>
    <row r="53" spans="2:21" s="6" customFormat="1" ht="30" customHeight="1">
      <c r="B53" s="119"/>
      <c r="C53" s="31"/>
      <c r="D53" s="30"/>
      <c r="E53" s="30"/>
      <c r="F53" s="30"/>
      <c r="G53" s="31"/>
      <c r="H53" s="30"/>
      <c r="I53" s="30"/>
      <c r="J53" s="30"/>
      <c r="K53" s="30"/>
      <c r="L53" s="30"/>
      <c r="M53" s="30"/>
      <c r="N53" s="30"/>
      <c r="O53" s="30"/>
      <c r="P53" s="30"/>
      <c r="Q53" s="30"/>
      <c r="R53" s="30"/>
      <c r="S53" s="30"/>
      <c r="T53" s="30"/>
      <c r="U53" s="30"/>
    </row>
    <row r="54" spans="2:21" s="6" customFormat="1" ht="30" customHeight="1">
      <c r="B54" s="119"/>
      <c r="C54" s="31"/>
      <c r="D54" s="30"/>
      <c r="E54" s="30"/>
      <c r="F54" s="30"/>
      <c r="G54" s="31"/>
      <c r="H54" s="30"/>
      <c r="I54" s="30"/>
      <c r="J54" s="30"/>
      <c r="K54" s="30"/>
      <c r="L54" s="30"/>
      <c r="M54" s="30"/>
      <c r="N54" s="30"/>
      <c r="O54" s="30"/>
      <c r="P54" s="30"/>
      <c r="Q54" s="30"/>
      <c r="R54" s="30"/>
      <c r="S54" s="30"/>
      <c r="T54" s="30"/>
      <c r="U54" s="30"/>
    </row>
    <row r="55" spans="2:21" s="6" customFormat="1" ht="30" customHeight="1">
      <c r="B55" s="119"/>
      <c r="C55" s="31"/>
      <c r="D55" s="30"/>
      <c r="E55" s="30"/>
      <c r="F55" s="30"/>
      <c r="G55" s="31"/>
      <c r="H55" s="30"/>
      <c r="I55" s="30"/>
      <c r="J55" s="30"/>
      <c r="K55" s="30"/>
      <c r="L55" s="30"/>
      <c r="M55" s="30"/>
      <c r="N55" s="30"/>
      <c r="O55" s="30"/>
      <c r="P55" s="30"/>
      <c r="Q55" s="30"/>
      <c r="R55" s="30"/>
      <c r="S55" s="30"/>
      <c r="T55" s="30"/>
      <c r="U55" s="30"/>
    </row>
    <row r="56" spans="2:21" s="6" customFormat="1" ht="30" customHeight="1">
      <c r="B56" s="119"/>
      <c r="C56" s="31"/>
      <c r="D56" s="30"/>
      <c r="E56" s="30"/>
      <c r="F56" s="30"/>
      <c r="G56" s="31"/>
      <c r="H56" s="30"/>
      <c r="I56" s="30"/>
      <c r="J56" s="30"/>
      <c r="K56" s="30"/>
      <c r="L56" s="30"/>
      <c r="M56" s="30"/>
      <c r="N56" s="30"/>
      <c r="O56" s="30"/>
      <c r="P56" s="30"/>
      <c r="Q56" s="30"/>
      <c r="R56" s="30"/>
      <c r="S56" s="30"/>
      <c r="T56" s="30"/>
      <c r="U56" s="30"/>
    </row>
    <row r="57" spans="2:21" s="6" customFormat="1" ht="30" customHeight="1">
      <c r="B57" s="119"/>
      <c r="C57" s="31"/>
      <c r="D57" s="30"/>
      <c r="E57" s="30"/>
      <c r="F57" s="30"/>
      <c r="G57" s="31"/>
      <c r="H57" s="30"/>
      <c r="I57" s="30"/>
      <c r="J57" s="30"/>
      <c r="K57" s="30"/>
      <c r="L57" s="30"/>
      <c r="M57" s="30"/>
      <c r="N57" s="30"/>
      <c r="O57" s="30"/>
      <c r="P57" s="30"/>
      <c r="Q57" s="30"/>
      <c r="R57" s="30"/>
      <c r="S57" s="30"/>
      <c r="T57" s="30"/>
      <c r="U57" s="30"/>
    </row>
    <row r="58" spans="2:21" s="6" customFormat="1" ht="30" customHeight="1">
      <c r="B58" s="119"/>
      <c r="C58" s="31"/>
      <c r="D58" s="30"/>
      <c r="E58" s="30"/>
      <c r="F58" s="30"/>
      <c r="G58" s="31"/>
      <c r="H58" s="30"/>
      <c r="I58" s="30"/>
      <c r="J58" s="30"/>
      <c r="K58" s="30"/>
      <c r="L58" s="30"/>
      <c r="M58" s="30"/>
      <c r="N58" s="30"/>
      <c r="O58" s="30"/>
      <c r="P58" s="30"/>
      <c r="Q58" s="30"/>
      <c r="R58" s="30"/>
      <c r="S58" s="30"/>
      <c r="T58" s="30"/>
      <c r="U58" s="30"/>
    </row>
    <row r="59" spans="2:21" s="6" customFormat="1" ht="30" customHeight="1">
      <c r="B59" s="119"/>
      <c r="C59" s="31"/>
      <c r="D59" s="30"/>
      <c r="E59" s="30"/>
      <c r="F59" s="30"/>
      <c r="G59" s="31"/>
      <c r="H59" s="30"/>
      <c r="I59" s="30"/>
      <c r="J59" s="30"/>
      <c r="K59" s="30"/>
      <c r="L59" s="30"/>
      <c r="M59" s="30"/>
      <c r="N59" s="30"/>
      <c r="O59" s="30"/>
      <c r="P59" s="30"/>
      <c r="Q59" s="30"/>
      <c r="R59" s="30"/>
      <c r="S59" s="30"/>
      <c r="T59" s="30"/>
      <c r="U59" s="30"/>
    </row>
    <row r="60" spans="2:21" s="6" customFormat="1" ht="30" customHeight="1">
      <c r="B60" s="119"/>
      <c r="C60" s="31"/>
      <c r="D60" s="30"/>
      <c r="E60" s="30"/>
      <c r="F60" s="30"/>
      <c r="G60" s="31"/>
      <c r="H60" s="30"/>
      <c r="I60" s="30"/>
      <c r="J60" s="30"/>
      <c r="K60" s="30"/>
      <c r="L60" s="30"/>
      <c r="M60" s="30"/>
      <c r="N60" s="30"/>
      <c r="O60" s="30"/>
      <c r="P60" s="30"/>
      <c r="Q60" s="30"/>
      <c r="R60" s="30"/>
      <c r="S60" s="30"/>
      <c r="T60" s="30"/>
      <c r="U60" s="30"/>
    </row>
    <row r="61" spans="2:21" s="6" customFormat="1" ht="30" customHeight="1">
      <c r="B61" s="119"/>
      <c r="C61" s="31"/>
      <c r="D61" s="30"/>
      <c r="E61" s="30"/>
      <c r="F61" s="30"/>
      <c r="G61" s="31"/>
      <c r="H61" s="30"/>
      <c r="I61" s="30"/>
      <c r="J61" s="30"/>
      <c r="K61" s="30"/>
      <c r="L61" s="30"/>
      <c r="M61" s="30"/>
      <c r="N61" s="30"/>
      <c r="O61" s="30"/>
      <c r="P61" s="30"/>
      <c r="Q61" s="30"/>
      <c r="R61" s="30"/>
      <c r="S61" s="30"/>
      <c r="T61" s="30"/>
      <c r="U61" s="30"/>
    </row>
    <row r="62" spans="2:21" s="6" customFormat="1" ht="30" customHeight="1">
      <c r="B62" s="119"/>
      <c r="C62" s="31"/>
      <c r="D62" s="30"/>
      <c r="E62" s="30"/>
      <c r="F62" s="30"/>
      <c r="G62" s="31"/>
      <c r="H62" s="30"/>
      <c r="I62" s="30"/>
      <c r="J62" s="30"/>
      <c r="K62" s="30"/>
      <c r="L62" s="30"/>
      <c r="M62" s="30"/>
      <c r="N62" s="30"/>
      <c r="O62" s="30"/>
      <c r="P62" s="30"/>
      <c r="Q62" s="30"/>
      <c r="R62" s="30"/>
      <c r="S62" s="30"/>
      <c r="T62" s="30"/>
      <c r="U62" s="30"/>
    </row>
    <row r="63" spans="2:21" s="6" customFormat="1" ht="30" customHeight="1">
      <c r="B63" s="119"/>
      <c r="C63" s="31"/>
      <c r="D63" s="30"/>
      <c r="E63" s="30"/>
      <c r="F63" s="30"/>
      <c r="G63" s="31"/>
      <c r="H63" s="30"/>
      <c r="I63" s="30"/>
      <c r="J63" s="30"/>
      <c r="K63" s="30"/>
      <c r="L63" s="30"/>
      <c r="M63" s="30"/>
      <c r="N63" s="30"/>
      <c r="O63" s="30"/>
      <c r="P63" s="30"/>
      <c r="Q63" s="30"/>
      <c r="R63" s="30"/>
      <c r="S63" s="30"/>
      <c r="T63" s="30"/>
      <c r="U63" s="30"/>
    </row>
    <row r="64" spans="2:21" s="6" customFormat="1" ht="30" customHeight="1">
      <c r="B64" s="119"/>
      <c r="C64" s="31"/>
      <c r="D64" s="30"/>
      <c r="E64" s="30"/>
      <c r="F64" s="30"/>
      <c r="G64" s="31"/>
      <c r="H64" s="30"/>
      <c r="I64" s="30"/>
      <c r="J64" s="30"/>
      <c r="K64" s="30"/>
      <c r="L64" s="30"/>
      <c r="M64" s="30"/>
      <c r="N64" s="30"/>
      <c r="O64" s="30"/>
      <c r="P64" s="30"/>
      <c r="Q64" s="30"/>
      <c r="R64" s="30"/>
      <c r="S64" s="30"/>
      <c r="T64" s="30"/>
      <c r="U64" s="30"/>
    </row>
    <row r="65" spans="2:21" s="6" customFormat="1" ht="30" customHeight="1">
      <c r="B65" s="119"/>
      <c r="C65" s="31"/>
      <c r="D65" s="30"/>
      <c r="E65" s="30"/>
      <c r="F65" s="30"/>
      <c r="G65" s="31"/>
      <c r="H65" s="30"/>
      <c r="I65" s="30"/>
      <c r="J65" s="30"/>
      <c r="K65" s="30"/>
      <c r="L65" s="30"/>
      <c r="M65" s="30"/>
      <c r="N65" s="30"/>
      <c r="O65" s="30"/>
      <c r="P65" s="30"/>
      <c r="Q65" s="30"/>
      <c r="R65" s="30"/>
      <c r="S65" s="30"/>
      <c r="T65" s="30"/>
      <c r="U65" s="30"/>
    </row>
    <row r="66" spans="2:21" s="6" customFormat="1" ht="30" customHeight="1">
      <c r="B66" s="119"/>
      <c r="C66" s="31"/>
      <c r="D66" s="30"/>
      <c r="E66" s="30"/>
      <c r="F66" s="30"/>
      <c r="G66" s="31"/>
      <c r="H66" s="30"/>
      <c r="I66" s="30"/>
      <c r="J66" s="30"/>
      <c r="K66" s="30"/>
      <c r="L66" s="30"/>
      <c r="M66" s="30"/>
      <c r="N66" s="30"/>
      <c r="O66" s="30"/>
      <c r="P66" s="30"/>
      <c r="Q66" s="30"/>
      <c r="R66" s="30"/>
      <c r="S66" s="30"/>
      <c r="T66" s="30"/>
      <c r="U66" s="30"/>
    </row>
    <row r="67" spans="2:21" s="6" customFormat="1" ht="30" customHeight="1">
      <c r="B67" s="119"/>
      <c r="C67" s="31"/>
      <c r="D67" s="30"/>
      <c r="E67" s="30"/>
      <c r="F67" s="30"/>
      <c r="G67" s="31"/>
      <c r="H67" s="30"/>
      <c r="I67" s="30"/>
      <c r="J67" s="30"/>
      <c r="K67" s="30"/>
      <c r="L67" s="30"/>
      <c r="M67" s="30"/>
      <c r="N67" s="30"/>
      <c r="O67" s="30"/>
      <c r="P67" s="30"/>
      <c r="Q67" s="30"/>
      <c r="R67" s="30"/>
      <c r="S67" s="30"/>
      <c r="T67" s="30"/>
      <c r="U67" s="30"/>
    </row>
    <row r="68" spans="2:21" s="6" customFormat="1" ht="30" customHeight="1">
      <c r="B68" s="119"/>
      <c r="C68" s="31"/>
      <c r="D68" s="30"/>
      <c r="E68" s="30"/>
      <c r="F68" s="30"/>
      <c r="G68" s="31"/>
      <c r="H68" s="30"/>
      <c r="I68" s="30"/>
      <c r="J68" s="30"/>
      <c r="K68" s="30"/>
      <c r="L68" s="30"/>
      <c r="M68" s="30"/>
      <c r="N68" s="30"/>
      <c r="O68" s="30"/>
      <c r="P68" s="30"/>
      <c r="Q68" s="30"/>
      <c r="R68" s="30"/>
      <c r="S68" s="30"/>
      <c r="T68" s="30"/>
      <c r="U68" s="30"/>
    </row>
    <row r="69" spans="2:21" s="6" customFormat="1" ht="30" customHeight="1">
      <c r="B69" s="119"/>
      <c r="C69" s="31"/>
      <c r="D69" s="30"/>
      <c r="E69" s="30"/>
      <c r="F69" s="30"/>
      <c r="G69" s="31"/>
      <c r="H69" s="30"/>
      <c r="I69" s="30"/>
      <c r="J69" s="30"/>
      <c r="K69" s="30"/>
      <c r="L69" s="30"/>
      <c r="M69" s="30"/>
      <c r="N69" s="30"/>
      <c r="O69" s="30"/>
      <c r="P69" s="30"/>
      <c r="Q69" s="30"/>
      <c r="R69" s="30"/>
      <c r="S69" s="30"/>
      <c r="T69" s="30"/>
      <c r="U69" s="30"/>
    </row>
    <row r="70" spans="2:21" s="6" customFormat="1" ht="30" customHeight="1">
      <c r="B70" s="119"/>
      <c r="C70" s="31"/>
      <c r="D70" s="30"/>
      <c r="E70" s="30"/>
      <c r="F70" s="30"/>
      <c r="G70" s="31"/>
      <c r="H70" s="30"/>
      <c r="I70" s="30"/>
      <c r="J70" s="30"/>
      <c r="K70" s="30"/>
      <c r="L70" s="30"/>
      <c r="M70" s="30"/>
      <c r="N70" s="30"/>
      <c r="O70" s="30"/>
      <c r="P70" s="30"/>
      <c r="Q70" s="30"/>
      <c r="R70" s="30"/>
      <c r="S70" s="30"/>
      <c r="T70" s="30"/>
      <c r="U70" s="30"/>
    </row>
    <row r="71" spans="2:21" s="6" customFormat="1" ht="30" customHeight="1">
      <c r="B71" s="119"/>
      <c r="C71" s="31"/>
      <c r="D71" s="30"/>
      <c r="E71" s="30"/>
      <c r="F71" s="30"/>
      <c r="G71" s="31"/>
      <c r="H71" s="30"/>
      <c r="I71" s="30"/>
      <c r="J71" s="30"/>
      <c r="K71" s="30"/>
      <c r="L71" s="30"/>
      <c r="M71" s="30"/>
      <c r="N71" s="30"/>
      <c r="O71" s="30"/>
      <c r="P71" s="30"/>
      <c r="Q71" s="30"/>
      <c r="R71" s="30"/>
      <c r="S71" s="30"/>
      <c r="T71" s="30"/>
      <c r="U71" s="30"/>
    </row>
    <row r="72" spans="2:21" s="6" customFormat="1" ht="30" customHeight="1">
      <c r="B72" s="119"/>
      <c r="C72" s="31"/>
      <c r="D72" s="30"/>
      <c r="E72" s="30"/>
      <c r="F72" s="30"/>
      <c r="G72" s="31"/>
      <c r="H72" s="30"/>
      <c r="I72" s="30"/>
      <c r="J72" s="30"/>
      <c r="K72" s="30"/>
      <c r="L72" s="30"/>
      <c r="M72" s="30"/>
      <c r="N72" s="30"/>
      <c r="O72" s="30"/>
      <c r="P72" s="30"/>
      <c r="Q72" s="30"/>
      <c r="R72" s="30"/>
      <c r="S72" s="30"/>
      <c r="T72" s="30"/>
      <c r="U72" s="30"/>
    </row>
    <row r="73" spans="2:21" s="6" customFormat="1" ht="30" customHeight="1">
      <c r="B73" s="119"/>
      <c r="C73" s="31"/>
      <c r="D73" s="30"/>
      <c r="E73" s="30"/>
      <c r="F73" s="30"/>
      <c r="G73" s="31"/>
      <c r="H73" s="30"/>
      <c r="I73" s="30"/>
      <c r="J73" s="30"/>
      <c r="K73" s="30"/>
      <c r="L73" s="30"/>
      <c r="M73" s="30"/>
      <c r="N73" s="30"/>
      <c r="O73" s="30"/>
      <c r="P73" s="30"/>
      <c r="Q73" s="30"/>
      <c r="R73" s="30"/>
      <c r="S73" s="30"/>
      <c r="T73" s="30"/>
      <c r="U73" s="30"/>
    </row>
    <row r="74" spans="2:21" s="6" customFormat="1" ht="30" customHeight="1">
      <c r="B74" s="119"/>
      <c r="C74" s="31"/>
      <c r="D74" s="30"/>
      <c r="E74" s="30"/>
      <c r="F74" s="30"/>
      <c r="G74" s="31"/>
      <c r="H74" s="30"/>
      <c r="I74" s="30"/>
      <c r="J74" s="30"/>
      <c r="K74" s="30"/>
      <c r="L74" s="30"/>
      <c r="M74" s="30"/>
      <c r="N74" s="30"/>
      <c r="O74" s="30"/>
      <c r="P74" s="30"/>
      <c r="Q74" s="30"/>
      <c r="R74" s="30"/>
      <c r="S74" s="30"/>
      <c r="T74" s="30"/>
      <c r="U74" s="30"/>
    </row>
    <row r="75" spans="2:21" s="6" customFormat="1" ht="30" customHeight="1">
      <c r="B75" s="119"/>
      <c r="C75" s="31"/>
      <c r="D75" s="30"/>
      <c r="E75" s="30"/>
      <c r="F75" s="30"/>
      <c r="G75" s="31"/>
      <c r="H75" s="30"/>
      <c r="I75" s="30"/>
      <c r="J75" s="30"/>
      <c r="K75" s="30"/>
      <c r="L75" s="30"/>
      <c r="M75" s="30"/>
      <c r="N75" s="30"/>
      <c r="O75" s="30"/>
      <c r="P75" s="30"/>
      <c r="Q75" s="30"/>
      <c r="R75" s="30"/>
      <c r="S75" s="30"/>
      <c r="T75" s="30"/>
      <c r="U75" s="30"/>
    </row>
    <row r="76" spans="2:21" s="6" customFormat="1" ht="30" customHeight="1">
      <c r="B76" s="119"/>
      <c r="C76" s="31"/>
      <c r="D76" s="30"/>
      <c r="E76" s="30"/>
      <c r="F76" s="30"/>
      <c r="G76" s="31"/>
      <c r="H76" s="30"/>
      <c r="I76" s="30"/>
      <c r="J76" s="30"/>
      <c r="K76" s="30"/>
      <c r="L76" s="30"/>
      <c r="M76" s="30"/>
      <c r="N76" s="30"/>
      <c r="O76" s="30"/>
      <c r="P76" s="30"/>
      <c r="Q76" s="30"/>
      <c r="R76" s="30"/>
      <c r="S76" s="30"/>
      <c r="T76" s="30"/>
      <c r="U76" s="30"/>
    </row>
    <row r="77" spans="2:21" s="6" customFormat="1" ht="30" customHeight="1">
      <c r="B77" s="119"/>
      <c r="C77" s="31"/>
      <c r="D77" s="30"/>
      <c r="E77" s="30"/>
      <c r="F77" s="30"/>
      <c r="G77" s="31"/>
      <c r="H77" s="30"/>
      <c r="I77" s="30"/>
      <c r="J77" s="30"/>
      <c r="K77" s="30"/>
      <c r="L77" s="30"/>
      <c r="M77" s="30"/>
      <c r="N77" s="30"/>
      <c r="O77" s="30"/>
      <c r="P77" s="30"/>
      <c r="Q77" s="30"/>
      <c r="R77" s="30"/>
      <c r="S77" s="30"/>
      <c r="T77" s="30"/>
      <c r="U77" s="30"/>
    </row>
    <row r="78" spans="2:21" s="6" customFormat="1" ht="30" customHeight="1">
      <c r="B78" s="119"/>
      <c r="C78" s="31"/>
      <c r="D78" s="30"/>
      <c r="E78" s="30"/>
      <c r="F78" s="30"/>
      <c r="G78" s="31"/>
      <c r="H78" s="30"/>
      <c r="I78" s="30"/>
      <c r="J78" s="30"/>
      <c r="K78" s="30"/>
      <c r="L78" s="30"/>
      <c r="M78" s="30"/>
      <c r="N78" s="30"/>
      <c r="O78" s="30"/>
      <c r="P78" s="30"/>
      <c r="Q78" s="30"/>
      <c r="R78" s="30"/>
      <c r="S78" s="30"/>
      <c r="T78" s="30"/>
      <c r="U78" s="30"/>
    </row>
    <row r="79" spans="2:21" s="6" customFormat="1" ht="30" customHeight="1">
      <c r="B79" s="119"/>
      <c r="C79" s="31"/>
      <c r="D79" s="30"/>
      <c r="E79" s="30"/>
      <c r="F79" s="30"/>
      <c r="G79" s="31"/>
      <c r="H79" s="30"/>
      <c r="I79" s="30"/>
      <c r="J79" s="30"/>
      <c r="K79" s="30"/>
      <c r="L79" s="30"/>
      <c r="M79" s="30"/>
      <c r="N79" s="30"/>
      <c r="O79" s="30"/>
      <c r="P79" s="30"/>
      <c r="Q79" s="30"/>
      <c r="R79" s="30"/>
      <c r="S79" s="30"/>
      <c r="T79" s="30"/>
      <c r="U79" s="30"/>
    </row>
    <row r="80" spans="2:21" s="6" customFormat="1" ht="30" customHeight="1">
      <c r="B80" s="119"/>
      <c r="C80" s="31"/>
      <c r="D80" s="30"/>
      <c r="E80" s="30"/>
      <c r="F80" s="30"/>
      <c r="G80" s="31"/>
      <c r="H80" s="30"/>
      <c r="I80" s="30"/>
      <c r="J80" s="30"/>
      <c r="K80" s="30"/>
      <c r="L80" s="30"/>
      <c r="M80" s="30"/>
      <c r="N80" s="30"/>
      <c r="O80" s="30"/>
      <c r="P80" s="30"/>
      <c r="Q80" s="30"/>
      <c r="R80" s="30"/>
      <c r="S80" s="30"/>
      <c r="T80" s="30"/>
      <c r="U80" s="30"/>
    </row>
    <row r="81" spans="2:21" s="6" customFormat="1" ht="30" customHeight="1">
      <c r="B81" s="119"/>
      <c r="C81" s="31"/>
      <c r="D81" s="30"/>
      <c r="E81" s="30"/>
      <c r="F81" s="30"/>
      <c r="G81" s="31"/>
      <c r="H81" s="30"/>
      <c r="I81" s="30"/>
      <c r="J81" s="30"/>
      <c r="K81" s="30"/>
      <c r="L81" s="30"/>
      <c r="M81" s="30"/>
      <c r="N81" s="30"/>
      <c r="O81" s="30"/>
      <c r="P81" s="30"/>
      <c r="Q81" s="30"/>
      <c r="R81" s="30"/>
      <c r="S81" s="30"/>
      <c r="T81" s="30"/>
      <c r="U81" s="30"/>
    </row>
    <row r="82" spans="2:21" s="6" customFormat="1" ht="30" customHeight="1">
      <c r="B82" s="119"/>
      <c r="C82" s="31"/>
      <c r="D82" s="30"/>
      <c r="E82" s="30"/>
      <c r="F82" s="30"/>
      <c r="G82" s="31"/>
      <c r="H82" s="30"/>
      <c r="I82" s="30"/>
      <c r="J82" s="30"/>
      <c r="K82" s="30"/>
      <c r="L82" s="30"/>
      <c r="M82" s="30"/>
      <c r="N82" s="30"/>
      <c r="O82" s="30"/>
      <c r="P82" s="30"/>
      <c r="Q82" s="30"/>
      <c r="R82" s="30"/>
      <c r="S82" s="30"/>
      <c r="T82" s="30"/>
      <c r="U82" s="30"/>
    </row>
    <row r="83" spans="2:21" s="6" customFormat="1" ht="30" customHeight="1">
      <c r="B83" s="119"/>
      <c r="C83" s="31"/>
      <c r="D83" s="30"/>
      <c r="E83" s="30"/>
      <c r="F83" s="30"/>
      <c r="G83" s="31"/>
      <c r="H83" s="30"/>
      <c r="I83" s="30"/>
      <c r="J83" s="30"/>
      <c r="K83" s="30"/>
      <c r="L83" s="30"/>
      <c r="M83" s="30"/>
      <c r="N83" s="30"/>
      <c r="O83" s="30"/>
      <c r="P83" s="30"/>
      <c r="Q83" s="30"/>
      <c r="R83" s="30"/>
      <c r="S83" s="30"/>
      <c r="T83" s="30"/>
      <c r="U83" s="30"/>
    </row>
    <row r="84" spans="2:21" s="6" customFormat="1" ht="30" customHeight="1">
      <c r="B84" s="119"/>
      <c r="C84" s="31"/>
      <c r="D84" s="30"/>
      <c r="E84" s="30"/>
      <c r="F84" s="30"/>
      <c r="G84" s="31"/>
      <c r="H84" s="30"/>
      <c r="I84" s="30"/>
      <c r="J84" s="30"/>
      <c r="K84" s="30"/>
      <c r="L84" s="30"/>
      <c r="M84" s="30"/>
      <c r="N84" s="30"/>
      <c r="O84" s="30"/>
      <c r="P84" s="30"/>
      <c r="Q84" s="30"/>
      <c r="R84" s="30"/>
      <c r="S84" s="30"/>
      <c r="T84" s="30"/>
      <c r="U84" s="30"/>
    </row>
    <row r="85" spans="2:21" s="6" customFormat="1" ht="30" customHeight="1">
      <c r="B85" s="119"/>
      <c r="C85" s="31"/>
      <c r="D85" s="30"/>
      <c r="E85" s="30"/>
      <c r="F85" s="30"/>
      <c r="G85" s="31"/>
      <c r="H85" s="30"/>
      <c r="I85" s="30"/>
      <c r="J85" s="30"/>
      <c r="K85" s="30"/>
      <c r="L85" s="30"/>
      <c r="M85" s="30"/>
      <c r="N85" s="30"/>
      <c r="O85" s="30"/>
      <c r="P85" s="30"/>
      <c r="Q85" s="30"/>
      <c r="R85" s="30"/>
      <c r="S85" s="30"/>
      <c r="T85" s="30"/>
      <c r="U85" s="30"/>
    </row>
    <row r="86" spans="2:21" s="6" customFormat="1" ht="30" customHeight="1">
      <c r="B86" s="119"/>
      <c r="C86" s="31"/>
      <c r="D86" s="30"/>
      <c r="E86" s="30"/>
      <c r="F86" s="30"/>
      <c r="G86" s="31"/>
      <c r="H86" s="30"/>
      <c r="I86" s="30"/>
      <c r="J86" s="30"/>
      <c r="K86" s="30"/>
      <c r="L86" s="30"/>
      <c r="M86" s="30"/>
      <c r="N86" s="30"/>
      <c r="O86" s="30"/>
      <c r="P86" s="30"/>
      <c r="Q86" s="30"/>
      <c r="R86" s="30"/>
      <c r="S86" s="30"/>
      <c r="T86" s="30"/>
      <c r="U86" s="30"/>
    </row>
    <row r="87" spans="2:21" s="6" customFormat="1" ht="30" customHeight="1">
      <c r="B87" s="119"/>
      <c r="C87" s="31"/>
      <c r="D87" s="30"/>
      <c r="E87" s="30"/>
      <c r="F87" s="30"/>
      <c r="G87" s="31"/>
      <c r="H87" s="30"/>
      <c r="I87" s="30"/>
      <c r="J87" s="30"/>
      <c r="K87" s="30"/>
      <c r="L87" s="30"/>
      <c r="M87" s="30"/>
      <c r="N87" s="30"/>
      <c r="O87" s="30"/>
      <c r="P87" s="30"/>
      <c r="Q87" s="30"/>
      <c r="R87" s="30"/>
      <c r="S87" s="30"/>
      <c r="T87" s="30"/>
      <c r="U87" s="30"/>
    </row>
    <row r="88" spans="2:21" s="6" customFormat="1" ht="30" customHeight="1">
      <c r="B88" s="119"/>
      <c r="C88" s="31"/>
      <c r="D88" s="30"/>
      <c r="E88" s="30"/>
      <c r="F88" s="30"/>
      <c r="G88" s="31"/>
      <c r="H88" s="30"/>
      <c r="I88" s="30"/>
      <c r="J88" s="30"/>
      <c r="K88" s="30"/>
      <c r="L88" s="30"/>
      <c r="M88" s="30"/>
      <c r="N88" s="30"/>
      <c r="O88" s="30"/>
      <c r="P88" s="30"/>
      <c r="Q88" s="30"/>
      <c r="R88" s="30"/>
      <c r="S88" s="30"/>
      <c r="T88" s="30"/>
      <c r="U88" s="30"/>
    </row>
    <row r="89" spans="2:21" s="6" customFormat="1" ht="30" customHeight="1">
      <c r="B89" s="119"/>
      <c r="C89" s="31"/>
      <c r="D89" s="30"/>
      <c r="E89" s="30"/>
      <c r="F89" s="30"/>
      <c r="G89" s="31"/>
      <c r="H89" s="30"/>
      <c r="I89" s="30"/>
      <c r="J89" s="30"/>
      <c r="K89" s="30"/>
      <c r="L89" s="30"/>
      <c r="M89" s="30"/>
      <c r="N89" s="30"/>
      <c r="O89" s="30"/>
      <c r="P89" s="30"/>
      <c r="Q89" s="30"/>
      <c r="R89" s="30"/>
      <c r="S89" s="30"/>
      <c r="T89" s="30"/>
      <c r="U89" s="30"/>
    </row>
    <row r="90" spans="2:21" s="6" customFormat="1" ht="30" customHeight="1">
      <c r="B90" s="119"/>
      <c r="C90" s="31"/>
      <c r="D90" s="30"/>
      <c r="E90" s="30"/>
      <c r="F90" s="30"/>
      <c r="G90" s="31"/>
      <c r="H90" s="30"/>
      <c r="I90" s="30"/>
      <c r="J90" s="30"/>
      <c r="K90" s="30"/>
      <c r="L90" s="30"/>
      <c r="M90" s="30"/>
      <c r="N90" s="30"/>
      <c r="O90" s="30"/>
      <c r="P90" s="30"/>
      <c r="Q90" s="30"/>
      <c r="R90" s="30"/>
      <c r="S90" s="30"/>
      <c r="T90" s="30"/>
      <c r="U90" s="30"/>
    </row>
    <row r="91" spans="2:21" s="6" customFormat="1" ht="30" customHeight="1">
      <c r="B91" s="119"/>
      <c r="C91" s="31"/>
      <c r="D91" s="30"/>
      <c r="E91" s="30"/>
      <c r="F91" s="30"/>
      <c r="G91" s="31"/>
      <c r="H91" s="30"/>
      <c r="I91" s="30"/>
      <c r="J91" s="30"/>
      <c r="K91" s="30"/>
      <c r="L91" s="30"/>
      <c r="M91" s="30"/>
      <c r="N91" s="30"/>
      <c r="O91" s="30"/>
      <c r="P91" s="30"/>
      <c r="Q91" s="30"/>
      <c r="R91" s="30"/>
      <c r="S91" s="30"/>
      <c r="T91" s="30"/>
      <c r="U91" s="30"/>
    </row>
    <row r="92" spans="2:21" s="6" customFormat="1" ht="30" customHeight="1">
      <c r="B92" s="119"/>
      <c r="C92" s="31"/>
      <c r="D92" s="30"/>
      <c r="E92" s="30"/>
      <c r="F92" s="30"/>
      <c r="G92" s="31"/>
      <c r="H92" s="30"/>
      <c r="I92" s="30"/>
      <c r="J92" s="30"/>
      <c r="K92" s="30"/>
      <c r="L92" s="30"/>
      <c r="M92" s="30"/>
      <c r="N92" s="30"/>
      <c r="O92" s="30"/>
      <c r="P92" s="30"/>
      <c r="Q92" s="30"/>
      <c r="R92" s="30"/>
      <c r="S92" s="30"/>
      <c r="T92" s="30"/>
      <c r="U92" s="30"/>
    </row>
    <row r="93" spans="2:21" s="6" customFormat="1" ht="30" customHeight="1">
      <c r="B93" s="119"/>
      <c r="C93" s="31"/>
      <c r="D93" s="30"/>
      <c r="E93" s="30"/>
      <c r="F93" s="30"/>
      <c r="G93" s="31"/>
      <c r="H93" s="30"/>
      <c r="I93" s="30"/>
      <c r="J93" s="30"/>
      <c r="K93" s="30"/>
      <c r="L93" s="30"/>
      <c r="M93" s="30"/>
      <c r="N93" s="30"/>
      <c r="O93" s="30"/>
      <c r="P93" s="30"/>
      <c r="Q93" s="30"/>
      <c r="R93" s="30"/>
      <c r="S93" s="30"/>
      <c r="T93" s="30"/>
      <c r="U93" s="30"/>
    </row>
    <row r="94" spans="2:21" s="6" customFormat="1" ht="30" customHeight="1">
      <c r="B94" s="119"/>
      <c r="C94" s="31"/>
      <c r="D94" s="30"/>
      <c r="E94" s="30"/>
      <c r="F94" s="30"/>
      <c r="G94" s="31"/>
      <c r="H94" s="30"/>
      <c r="I94" s="30"/>
      <c r="J94" s="30"/>
      <c r="K94" s="30"/>
      <c r="L94" s="30"/>
      <c r="M94" s="30"/>
      <c r="N94" s="30"/>
      <c r="O94" s="30"/>
      <c r="P94" s="30"/>
      <c r="Q94" s="30"/>
      <c r="R94" s="30"/>
      <c r="S94" s="30"/>
      <c r="T94" s="30"/>
      <c r="U94" s="30"/>
    </row>
    <row r="95" spans="2:21" s="6" customFormat="1" ht="30" customHeight="1">
      <c r="B95" s="119"/>
      <c r="C95" s="31"/>
      <c r="D95" s="30"/>
      <c r="E95" s="30"/>
      <c r="F95" s="30"/>
      <c r="G95" s="31"/>
      <c r="H95" s="30"/>
      <c r="I95" s="30"/>
      <c r="J95" s="30"/>
      <c r="K95" s="30"/>
      <c r="L95" s="30"/>
      <c r="M95" s="30"/>
      <c r="N95" s="30"/>
      <c r="O95" s="30"/>
      <c r="P95" s="30"/>
      <c r="Q95" s="30"/>
      <c r="R95" s="30"/>
      <c r="S95" s="30"/>
      <c r="T95" s="30"/>
      <c r="U95" s="30"/>
    </row>
    <row r="96" spans="2:21" s="6" customFormat="1" ht="30" customHeight="1">
      <c r="B96" s="119"/>
      <c r="C96" s="31"/>
      <c r="D96" s="30"/>
      <c r="E96" s="30"/>
      <c r="F96" s="30"/>
      <c r="G96" s="31"/>
      <c r="H96" s="30"/>
      <c r="I96" s="30"/>
      <c r="J96" s="30"/>
      <c r="K96" s="30"/>
      <c r="L96" s="30"/>
      <c r="M96" s="30"/>
      <c r="N96" s="30"/>
      <c r="O96" s="30"/>
      <c r="P96" s="30"/>
      <c r="Q96" s="30"/>
      <c r="R96" s="30"/>
      <c r="S96" s="30"/>
      <c r="T96" s="30"/>
      <c r="U96" s="30"/>
    </row>
    <row r="97" spans="2:21" s="6" customFormat="1" ht="30" customHeight="1">
      <c r="B97" s="119"/>
      <c r="C97" s="31"/>
      <c r="D97" s="30"/>
      <c r="E97" s="30"/>
      <c r="F97" s="30"/>
      <c r="G97" s="31"/>
      <c r="H97" s="30"/>
      <c r="I97" s="30"/>
      <c r="J97" s="30"/>
      <c r="K97" s="30"/>
      <c r="L97" s="30"/>
      <c r="M97" s="30"/>
      <c r="N97" s="30"/>
      <c r="O97" s="30"/>
      <c r="P97" s="30"/>
      <c r="Q97" s="30"/>
      <c r="R97" s="30"/>
      <c r="S97" s="30"/>
      <c r="T97" s="30"/>
      <c r="U97" s="30"/>
    </row>
    <row r="98" spans="2:21" s="6" customFormat="1" ht="30" customHeight="1">
      <c r="B98" s="119"/>
      <c r="C98" s="31"/>
      <c r="D98" s="30"/>
      <c r="E98" s="30"/>
      <c r="F98" s="30"/>
      <c r="G98" s="31"/>
      <c r="H98" s="30"/>
      <c r="I98" s="30"/>
      <c r="J98" s="30"/>
      <c r="K98" s="30"/>
      <c r="L98" s="30"/>
      <c r="M98" s="30"/>
      <c r="N98" s="30"/>
      <c r="O98" s="30"/>
      <c r="P98" s="30"/>
      <c r="Q98" s="30"/>
      <c r="R98" s="30"/>
      <c r="S98" s="30"/>
      <c r="T98" s="30"/>
      <c r="U98" s="30"/>
    </row>
    <row r="99" spans="2:21" s="6" customFormat="1" ht="30" customHeight="1">
      <c r="B99" s="119"/>
      <c r="C99" s="31"/>
      <c r="D99" s="30"/>
      <c r="E99" s="30"/>
      <c r="F99" s="30"/>
      <c r="G99" s="31"/>
      <c r="H99" s="30"/>
      <c r="I99" s="30"/>
      <c r="J99" s="30"/>
      <c r="K99" s="30"/>
      <c r="L99" s="30"/>
      <c r="M99" s="30"/>
      <c r="N99" s="30"/>
      <c r="O99" s="30"/>
      <c r="P99" s="30"/>
      <c r="Q99" s="30"/>
      <c r="R99" s="30"/>
      <c r="S99" s="30"/>
      <c r="T99" s="30"/>
      <c r="U99" s="30"/>
    </row>
    <row r="100" spans="2:21" s="6" customFormat="1" ht="30" customHeight="1">
      <c r="B100" s="119"/>
      <c r="C100" s="31"/>
      <c r="D100" s="30"/>
      <c r="E100" s="30"/>
      <c r="F100" s="30"/>
      <c r="G100" s="31"/>
      <c r="H100" s="30"/>
      <c r="I100" s="30"/>
      <c r="J100" s="30"/>
      <c r="K100" s="30"/>
      <c r="L100" s="30"/>
      <c r="M100" s="30"/>
      <c r="N100" s="30"/>
      <c r="O100" s="30"/>
      <c r="P100" s="30"/>
      <c r="Q100" s="30"/>
      <c r="R100" s="30"/>
      <c r="S100" s="30"/>
      <c r="T100" s="30"/>
      <c r="U100" s="30"/>
    </row>
    <row r="101" spans="2:21" s="6" customFormat="1" ht="30" customHeight="1">
      <c r="B101" s="119"/>
      <c r="C101" s="31"/>
      <c r="D101" s="30"/>
      <c r="E101" s="30"/>
      <c r="F101" s="30"/>
      <c r="G101" s="31"/>
      <c r="H101" s="30"/>
      <c r="I101" s="30"/>
      <c r="J101" s="30"/>
      <c r="K101" s="30"/>
      <c r="L101" s="30"/>
      <c r="M101" s="30"/>
      <c r="N101" s="30"/>
      <c r="O101" s="30"/>
      <c r="P101" s="30"/>
      <c r="Q101" s="30"/>
      <c r="R101" s="30"/>
      <c r="S101" s="30"/>
      <c r="T101" s="30"/>
      <c r="U101" s="30"/>
    </row>
    <row r="102" spans="2:21" s="6" customFormat="1" ht="30" customHeight="1">
      <c r="B102" s="119"/>
      <c r="C102" s="31"/>
      <c r="D102" s="30"/>
      <c r="E102" s="30"/>
      <c r="F102" s="30"/>
      <c r="G102" s="31"/>
      <c r="H102" s="30"/>
      <c r="I102" s="30"/>
      <c r="J102" s="30"/>
      <c r="K102" s="30"/>
      <c r="L102" s="30"/>
      <c r="M102" s="30"/>
      <c r="N102" s="30"/>
      <c r="O102" s="30"/>
      <c r="P102" s="30"/>
      <c r="Q102" s="30"/>
      <c r="R102" s="30"/>
      <c r="S102" s="30"/>
      <c r="T102" s="30"/>
      <c r="U102" s="30"/>
    </row>
    <row r="103" spans="2:21" s="6" customFormat="1" ht="30" customHeight="1">
      <c r="B103" s="119"/>
      <c r="C103" s="31"/>
      <c r="D103" s="30"/>
      <c r="E103" s="30"/>
      <c r="F103" s="30"/>
      <c r="G103" s="31"/>
      <c r="H103" s="30"/>
      <c r="I103" s="30"/>
      <c r="J103" s="30"/>
      <c r="K103" s="30"/>
      <c r="L103" s="30"/>
      <c r="M103" s="30"/>
      <c r="N103" s="30"/>
      <c r="O103" s="30"/>
      <c r="P103" s="30"/>
      <c r="Q103" s="30"/>
      <c r="R103" s="30"/>
      <c r="S103" s="30"/>
      <c r="T103" s="30"/>
      <c r="U103" s="30"/>
    </row>
    <row r="104" spans="2:21" s="6" customFormat="1" ht="30" customHeight="1">
      <c r="B104" s="119"/>
      <c r="C104" s="31"/>
      <c r="D104" s="30"/>
      <c r="E104" s="30"/>
      <c r="F104" s="30"/>
      <c r="G104" s="31"/>
      <c r="H104" s="30"/>
      <c r="I104" s="30"/>
      <c r="J104" s="30"/>
      <c r="K104" s="30"/>
      <c r="L104" s="30"/>
      <c r="M104" s="30"/>
      <c r="N104" s="30"/>
      <c r="O104" s="30"/>
      <c r="P104" s="30"/>
      <c r="Q104" s="30"/>
      <c r="R104" s="30"/>
      <c r="S104" s="30"/>
      <c r="T104" s="30"/>
      <c r="U104" s="30"/>
    </row>
    <row r="105" spans="2:21" s="6" customFormat="1" ht="30" customHeight="1">
      <c r="B105" s="119"/>
      <c r="C105" s="31"/>
      <c r="D105" s="30"/>
      <c r="E105" s="30"/>
      <c r="F105" s="30"/>
      <c r="G105" s="31"/>
      <c r="H105" s="30"/>
      <c r="I105" s="30"/>
      <c r="J105" s="30"/>
      <c r="K105" s="30"/>
      <c r="L105" s="30"/>
      <c r="M105" s="30"/>
      <c r="N105" s="30"/>
      <c r="O105" s="30"/>
      <c r="P105" s="30"/>
      <c r="Q105" s="30"/>
      <c r="R105" s="30"/>
      <c r="S105" s="30"/>
      <c r="T105" s="30"/>
      <c r="U105" s="30"/>
    </row>
    <row r="106" spans="2:21" s="6" customFormat="1" ht="30" customHeight="1">
      <c r="B106" s="119"/>
      <c r="C106" s="31"/>
      <c r="D106" s="30"/>
      <c r="E106" s="30"/>
      <c r="F106" s="30"/>
      <c r="G106" s="31"/>
      <c r="H106" s="30"/>
      <c r="I106" s="30"/>
      <c r="J106" s="30"/>
      <c r="K106" s="30"/>
      <c r="L106" s="30"/>
      <c r="M106" s="30"/>
      <c r="N106" s="30"/>
      <c r="O106" s="30"/>
      <c r="P106" s="30"/>
      <c r="Q106" s="30"/>
      <c r="R106" s="30"/>
      <c r="S106" s="30"/>
      <c r="T106" s="30"/>
      <c r="U106" s="30"/>
    </row>
    <row r="107" spans="2:21" s="6" customFormat="1" ht="30" customHeight="1">
      <c r="B107" s="119"/>
      <c r="C107" s="31"/>
      <c r="D107" s="30"/>
      <c r="E107" s="30"/>
      <c r="F107" s="30"/>
      <c r="G107" s="31"/>
      <c r="H107" s="30"/>
      <c r="I107" s="30"/>
      <c r="J107" s="30"/>
      <c r="K107" s="30"/>
      <c r="L107" s="30"/>
      <c r="M107" s="30"/>
      <c r="N107" s="30"/>
      <c r="O107" s="30"/>
      <c r="P107" s="30"/>
      <c r="Q107" s="30"/>
      <c r="R107" s="30"/>
      <c r="S107" s="30"/>
      <c r="T107" s="30"/>
      <c r="U107" s="30"/>
    </row>
    <row r="108" spans="2:21" s="6" customFormat="1" ht="30" customHeight="1">
      <c r="B108" s="119"/>
      <c r="C108" s="31"/>
      <c r="D108" s="30"/>
      <c r="E108" s="30"/>
      <c r="F108" s="30"/>
      <c r="G108" s="31"/>
      <c r="H108" s="30"/>
      <c r="I108" s="30"/>
      <c r="J108" s="30"/>
      <c r="K108" s="30"/>
      <c r="L108" s="30"/>
      <c r="M108" s="30"/>
      <c r="N108" s="30"/>
      <c r="O108" s="30"/>
      <c r="P108" s="30"/>
      <c r="Q108" s="30"/>
      <c r="R108" s="30"/>
      <c r="S108" s="30"/>
      <c r="T108" s="30"/>
      <c r="U108" s="30"/>
    </row>
    <row r="109" spans="2:21" s="6" customFormat="1" ht="30" customHeight="1">
      <c r="B109" s="119"/>
      <c r="C109" s="31"/>
      <c r="D109" s="30"/>
      <c r="E109" s="30"/>
      <c r="F109" s="30"/>
      <c r="G109" s="31"/>
      <c r="H109" s="30"/>
      <c r="I109" s="30"/>
      <c r="J109" s="30"/>
      <c r="K109" s="30"/>
      <c r="L109" s="30"/>
      <c r="M109" s="30"/>
      <c r="N109" s="30"/>
      <c r="O109" s="30"/>
      <c r="P109" s="30"/>
      <c r="Q109" s="30"/>
      <c r="R109" s="30"/>
      <c r="S109" s="30"/>
      <c r="T109" s="30"/>
      <c r="U109" s="30"/>
    </row>
    <row r="110" spans="2:21" s="6" customFormat="1" ht="30" customHeight="1">
      <c r="B110" s="119"/>
      <c r="C110" s="18"/>
      <c r="D110" s="39"/>
      <c r="E110" s="30"/>
      <c r="F110" s="30"/>
      <c r="G110" s="31"/>
      <c r="H110" s="30"/>
      <c r="I110" s="30"/>
      <c r="J110" s="30"/>
      <c r="K110" s="30"/>
      <c r="L110" s="30"/>
      <c r="M110" s="30"/>
      <c r="N110" s="30"/>
      <c r="O110" s="30"/>
      <c r="P110" s="30"/>
      <c r="Q110" s="30"/>
      <c r="R110" s="30"/>
      <c r="S110" s="30"/>
      <c r="T110" s="30"/>
      <c r="U110" s="30"/>
    </row>
    <row r="111" spans="2:21" s="6" customFormat="1" ht="30" customHeight="1">
      <c r="B111" s="119"/>
      <c r="C111" s="18"/>
      <c r="D111" s="39"/>
      <c r="E111" s="30"/>
      <c r="F111" s="30"/>
      <c r="G111" s="31"/>
      <c r="H111" s="30"/>
      <c r="I111" s="30"/>
      <c r="J111" s="30"/>
      <c r="K111" s="30"/>
      <c r="L111" s="30"/>
      <c r="M111" s="30"/>
      <c r="N111" s="30"/>
      <c r="O111" s="30"/>
      <c r="P111" s="30"/>
      <c r="Q111" s="30"/>
      <c r="R111" s="30"/>
      <c r="S111" s="30"/>
      <c r="T111" s="30"/>
      <c r="U111" s="30"/>
    </row>
    <row r="112" spans="2:21" s="6" customFormat="1" ht="30" customHeight="1">
      <c r="B112" s="119"/>
      <c r="C112" s="18"/>
      <c r="D112" s="39"/>
      <c r="E112" s="30"/>
      <c r="F112" s="30"/>
      <c r="G112" s="31"/>
      <c r="H112" s="30"/>
      <c r="I112" s="30"/>
      <c r="J112" s="30"/>
      <c r="K112" s="30"/>
      <c r="L112" s="30"/>
      <c r="M112" s="30"/>
      <c r="N112" s="30"/>
      <c r="O112" s="30"/>
      <c r="P112" s="30"/>
      <c r="Q112" s="30"/>
      <c r="R112" s="30"/>
      <c r="S112" s="30"/>
      <c r="T112" s="30"/>
      <c r="U112" s="30"/>
    </row>
    <row r="113" spans="2:21" s="6" customFormat="1" ht="30" customHeight="1">
      <c r="B113" s="119"/>
      <c r="C113" s="18"/>
      <c r="D113" s="39"/>
      <c r="E113" s="30"/>
      <c r="F113" s="30"/>
      <c r="G113" s="31"/>
      <c r="H113" s="30"/>
      <c r="I113" s="30"/>
      <c r="J113" s="30"/>
      <c r="K113" s="30"/>
      <c r="L113" s="30"/>
      <c r="M113" s="30"/>
      <c r="N113" s="30"/>
      <c r="O113" s="30"/>
      <c r="P113" s="30"/>
      <c r="Q113" s="30"/>
      <c r="R113" s="30"/>
      <c r="S113" s="30"/>
      <c r="T113" s="30"/>
      <c r="U113" s="30"/>
    </row>
    <row r="114" spans="2:21" s="6" customFormat="1" ht="30" customHeight="1">
      <c r="B114" s="119"/>
      <c r="C114" s="18"/>
      <c r="D114" s="39"/>
      <c r="E114" s="30"/>
      <c r="F114" s="30"/>
      <c r="G114" s="31"/>
      <c r="H114" s="30"/>
      <c r="I114" s="30"/>
      <c r="J114" s="30"/>
      <c r="K114" s="30"/>
      <c r="L114" s="30"/>
      <c r="M114" s="30"/>
      <c r="N114" s="30"/>
      <c r="O114" s="30"/>
      <c r="P114" s="30"/>
      <c r="Q114" s="30"/>
      <c r="R114" s="30"/>
      <c r="S114" s="30"/>
      <c r="T114" s="30"/>
      <c r="U114" s="30"/>
    </row>
    <row r="115" spans="2:21" s="6" customFormat="1" ht="30" customHeight="1">
      <c r="B115" s="119"/>
      <c r="C115" s="18"/>
      <c r="D115" s="39"/>
      <c r="E115" s="30"/>
      <c r="F115" s="30"/>
      <c r="G115" s="31"/>
      <c r="H115" s="30"/>
      <c r="I115" s="30"/>
      <c r="J115" s="30"/>
      <c r="K115" s="30"/>
      <c r="L115" s="30"/>
      <c r="M115" s="30"/>
      <c r="N115" s="30"/>
      <c r="O115" s="30"/>
      <c r="P115" s="30"/>
      <c r="Q115" s="30"/>
      <c r="R115" s="30"/>
      <c r="S115" s="30"/>
      <c r="T115" s="30"/>
      <c r="U115" s="30"/>
    </row>
    <row r="116" spans="2:21" s="6" customFormat="1" ht="30" customHeight="1">
      <c r="B116" s="119"/>
      <c r="C116" s="34"/>
      <c r="D116" s="39"/>
      <c r="E116" s="30"/>
      <c r="F116" s="30"/>
      <c r="G116" s="31"/>
      <c r="H116" s="30"/>
      <c r="I116" s="30"/>
      <c r="J116" s="30"/>
      <c r="K116" s="30"/>
      <c r="L116" s="30"/>
      <c r="M116" s="30"/>
      <c r="N116" s="30"/>
      <c r="O116" s="30"/>
      <c r="P116" s="30"/>
      <c r="Q116" s="30"/>
      <c r="R116" s="30"/>
      <c r="S116" s="30"/>
      <c r="T116" s="30"/>
      <c r="U116" s="30"/>
    </row>
    <row r="117" spans="2:21" s="6" customFormat="1" ht="30" customHeight="1">
      <c r="B117" s="119"/>
      <c r="C117" s="34"/>
      <c r="D117" s="39"/>
      <c r="E117" s="30"/>
      <c r="F117" s="30"/>
      <c r="G117" s="31"/>
      <c r="H117" s="30"/>
      <c r="I117" s="30"/>
      <c r="J117" s="30"/>
      <c r="K117" s="30"/>
      <c r="L117" s="30"/>
      <c r="M117" s="30"/>
      <c r="N117" s="30"/>
      <c r="O117" s="30"/>
      <c r="P117" s="30"/>
      <c r="Q117" s="30"/>
      <c r="R117" s="30"/>
      <c r="S117" s="30"/>
      <c r="T117" s="30"/>
      <c r="U117" s="30"/>
    </row>
  </sheetData>
  <sheetProtection/>
  <mergeCells count="20">
    <mergeCell ref="C9:D9"/>
    <mergeCell ref="B25:C25"/>
    <mergeCell ref="B23:B24"/>
    <mergeCell ref="C23:D23"/>
    <mergeCell ref="C24:D24"/>
    <mergeCell ref="B4:C4"/>
    <mergeCell ref="B15:C15"/>
    <mergeCell ref="B20:C20"/>
    <mergeCell ref="B18:B19"/>
    <mergeCell ref="C18:D18"/>
    <mergeCell ref="C19:D19"/>
    <mergeCell ref="B13:B14"/>
    <mergeCell ref="C13:D13"/>
    <mergeCell ref="C14:D14"/>
    <mergeCell ref="B2:B3"/>
    <mergeCell ref="C2:D2"/>
    <mergeCell ref="C3:D3"/>
    <mergeCell ref="B8:B9"/>
    <mergeCell ref="C8:D8"/>
    <mergeCell ref="B10:C10"/>
  </mergeCells>
  <hyperlinks>
    <hyperlink ref="C8" location="Samf20" display="← Till sammanställningen"/>
    <hyperlink ref="C13" location="TblTid21" display="← Till sammanställningen"/>
    <hyperlink ref="C18" location="Samf22" display="← Till sammanställningen"/>
    <hyperlink ref="C23" location="Samf23" display="← Till sammanställningen"/>
    <hyperlink ref="C1" location="Översikt!A1" display="← Till Översikt"/>
    <hyperlink ref="C2:D2" location="Samf19" display="Tidsuppskattning"/>
    <hyperlink ref="C18:D18" location="Samf20" display="Tidsuppskattning"/>
    <hyperlink ref="C23:D23" location="Samf21" display="Tidsuppskattning"/>
  </hyperlinks>
  <printOptions/>
  <pageMargins left="0.25" right="0.25" top="0.75" bottom="0.75" header="0.3" footer="0.3"/>
  <pageSetup fitToWidth="0" fitToHeight="1" horizontalDpi="600" verticalDpi="600" orientation="landscape" paperSize="9" scale="68" r:id="rId1"/>
</worksheet>
</file>

<file path=xl/worksheets/sheet17.xml><?xml version="1.0" encoding="utf-8"?>
<worksheet xmlns="http://schemas.openxmlformats.org/spreadsheetml/2006/main" xmlns:r="http://schemas.openxmlformats.org/officeDocument/2006/relationships">
  <sheetPr>
    <pageSetUpPr fitToPage="1"/>
  </sheetPr>
  <dimension ref="A1:IV72"/>
  <sheetViews>
    <sheetView zoomScalePageLayoutView="0" workbookViewId="0" topLeftCell="A1">
      <selection activeCell="I30" sqref="I30:I32"/>
    </sheetView>
  </sheetViews>
  <sheetFormatPr defaultColWidth="9.00390625" defaultRowHeight="14.25"/>
  <cols>
    <col min="1" max="1" width="12.50390625" style="0" customWidth="1"/>
    <col min="2" max="2" width="35.50390625" style="0" customWidth="1"/>
    <col min="3" max="3" width="25.00390625" style="0" customWidth="1"/>
    <col min="5" max="5" width="17.00390625" style="0" customWidth="1"/>
    <col min="7" max="7" width="37.00390625" style="0" customWidth="1"/>
  </cols>
  <sheetData>
    <row r="1" spans="1:256" ht="29.25" customHeight="1">
      <c r="A1" s="125"/>
      <c r="B1" s="125" t="s">
        <v>100</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c r="IV1" s="125"/>
    </row>
    <row r="3" spans="1:10" ht="78.75" customHeight="1">
      <c r="A3" s="444" t="str">
        <f>Översikt!$B$24</f>
        <v>A 22</v>
      </c>
      <c r="B3" s="197" t="s">
        <v>168</v>
      </c>
      <c r="C3" s="444"/>
      <c r="D3" s="197"/>
      <c r="E3" s="197"/>
      <c r="F3" s="197"/>
      <c r="G3" s="197"/>
      <c r="H3" s="214"/>
      <c r="I3" s="214"/>
      <c r="J3" s="214"/>
    </row>
    <row r="4" spans="1:10" ht="31.5" customHeight="1">
      <c r="A4" s="444"/>
      <c r="B4" s="198" t="s">
        <v>169</v>
      </c>
      <c r="C4" s="444"/>
      <c r="D4" s="198"/>
      <c r="E4" s="198"/>
      <c r="F4" s="198"/>
      <c r="G4" s="198"/>
      <c r="H4" s="214"/>
      <c r="I4" s="214"/>
      <c r="J4" s="214"/>
    </row>
    <row r="5" spans="1:10" ht="15">
      <c r="A5" s="215"/>
      <c r="B5" s="216" t="s">
        <v>55</v>
      </c>
      <c r="C5" s="216" t="str">
        <f>Översikt!$B$24&amp;"."&amp;COLUMN()-3</f>
        <v>A 22.0</v>
      </c>
      <c r="D5" s="216"/>
      <c r="E5" s="216" t="str">
        <f>Översikt!$B$24&amp;"."&amp;COLUMN()-4</f>
        <v>A 22.1</v>
      </c>
      <c r="F5" s="216"/>
      <c r="G5" s="216" t="str">
        <f>Översikt!$B$24&amp;"."&amp;COLUMN()-5</f>
        <v>A 22.2</v>
      </c>
      <c r="H5" s="214"/>
      <c r="I5" s="214"/>
      <c r="J5" s="214"/>
    </row>
    <row r="6" spans="1:10" ht="131.25" customHeight="1" thickBot="1">
      <c r="A6" s="215"/>
      <c r="B6" s="215"/>
      <c r="C6" s="308" t="s">
        <v>218</v>
      </c>
      <c r="D6" s="215"/>
      <c r="E6" s="320" t="s">
        <v>219</v>
      </c>
      <c r="F6" s="215"/>
      <c r="G6" s="308" t="s">
        <v>220</v>
      </c>
      <c r="H6" s="214"/>
      <c r="I6" s="214"/>
      <c r="J6" s="214"/>
    </row>
    <row r="7" spans="1:10" ht="13.5">
      <c r="A7" s="217"/>
      <c r="B7" s="449" t="s">
        <v>170</v>
      </c>
      <c r="C7" s="450"/>
      <c r="D7" s="450"/>
      <c r="E7" s="450"/>
      <c r="F7" s="450"/>
      <c r="G7" s="451"/>
      <c r="H7" s="214"/>
      <c r="I7" s="214"/>
      <c r="J7" s="214"/>
    </row>
    <row r="8" spans="1:10" ht="43.5" customHeight="1">
      <c r="A8" s="218"/>
      <c r="B8" s="457" t="s">
        <v>221</v>
      </c>
      <c r="C8" s="458"/>
      <c r="D8" s="458"/>
      <c r="E8" s="219"/>
      <c r="F8" s="219"/>
      <c r="G8" s="220"/>
      <c r="H8" s="4"/>
      <c r="I8" s="4"/>
      <c r="J8" s="4"/>
    </row>
    <row r="9" spans="1:10" ht="13.5">
      <c r="A9" s="217"/>
      <c r="B9" s="221" t="s">
        <v>171</v>
      </c>
      <c r="C9" s="16"/>
      <c r="D9" s="217"/>
      <c r="E9" s="16"/>
      <c r="F9" s="217"/>
      <c r="G9" s="16"/>
      <c r="H9" s="214"/>
      <c r="I9" s="214"/>
      <c r="J9" s="214"/>
    </row>
    <row r="10" spans="1:10" ht="13.5">
      <c r="A10" s="217"/>
      <c r="B10" s="221" t="s">
        <v>172</v>
      </c>
      <c r="C10" s="16"/>
      <c r="D10" s="217"/>
      <c r="E10" s="16"/>
      <c r="F10" s="217"/>
      <c r="G10" s="16"/>
      <c r="H10" s="214"/>
      <c r="I10" s="30"/>
      <c r="J10" s="30"/>
    </row>
    <row r="11" spans="1:10" ht="13.5">
      <c r="A11" s="217"/>
      <c r="B11" s="221" t="s">
        <v>173</v>
      </c>
      <c r="C11" s="16"/>
      <c r="D11" s="217"/>
      <c r="E11" s="16"/>
      <c r="F11" s="217"/>
      <c r="G11" s="16"/>
      <c r="H11" s="214"/>
      <c r="I11" s="30"/>
      <c r="J11" s="30"/>
    </row>
    <row r="12" spans="1:10" ht="13.5">
      <c r="A12" s="217"/>
      <c r="B12" s="222" t="s">
        <v>222</v>
      </c>
      <c r="C12" s="16"/>
      <c r="D12" s="217"/>
      <c r="E12" s="16"/>
      <c r="F12" s="217"/>
      <c r="G12" s="16"/>
      <c r="H12" s="214"/>
      <c r="I12" s="30"/>
      <c r="J12" s="30"/>
    </row>
    <row r="13" spans="1:10" ht="13.5">
      <c r="A13" s="217"/>
      <c r="B13" s="221" t="s">
        <v>174</v>
      </c>
      <c r="C13" s="16"/>
      <c r="D13" s="217"/>
      <c r="E13" s="16"/>
      <c r="F13" s="217"/>
      <c r="G13" s="16"/>
      <c r="H13" s="214"/>
      <c r="I13" s="30"/>
      <c r="J13" s="30"/>
    </row>
    <row r="14" spans="1:10" ht="13.5">
      <c r="A14" s="217"/>
      <c r="B14" s="221" t="s">
        <v>175</v>
      </c>
      <c r="C14" s="16"/>
      <c r="D14" s="217"/>
      <c r="E14" s="16"/>
      <c r="F14" s="217"/>
      <c r="G14" s="16"/>
      <c r="H14" s="214"/>
      <c r="I14" s="30"/>
      <c r="J14" s="30"/>
    </row>
    <row r="15" spans="1:10" ht="13.5">
      <c r="A15" s="217"/>
      <c r="B15" s="221" t="s">
        <v>176</v>
      </c>
      <c r="C15" s="16"/>
      <c r="D15" s="217"/>
      <c r="E15" s="16"/>
      <c r="F15" s="217"/>
      <c r="G15" s="16"/>
      <c r="H15" s="214"/>
      <c r="I15" s="30"/>
      <c r="J15" s="30"/>
    </row>
    <row r="16" spans="1:10" ht="13.5">
      <c r="A16" s="217"/>
      <c r="B16" s="221" t="s">
        <v>177</v>
      </c>
      <c r="C16" s="16"/>
      <c r="D16" s="217"/>
      <c r="E16" s="16"/>
      <c r="F16" s="217"/>
      <c r="G16" s="16"/>
      <c r="H16" s="214"/>
      <c r="I16" s="30"/>
      <c r="J16" s="30"/>
    </row>
    <row r="17" spans="1:10" ht="13.5">
      <c r="A17" s="217"/>
      <c r="B17" s="221" t="s">
        <v>178</v>
      </c>
      <c r="C17" s="16"/>
      <c r="D17" s="217"/>
      <c r="E17" s="16"/>
      <c r="F17" s="217"/>
      <c r="G17" s="16"/>
      <c r="H17" s="214"/>
      <c r="I17" s="30"/>
      <c r="J17" s="30"/>
    </row>
    <row r="18" spans="1:10" ht="13.5">
      <c r="A18" s="217"/>
      <c r="B18" s="223" t="s">
        <v>179</v>
      </c>
      <c r="C18" s="50"/>
      <c r="D18" s="217"/>
      <c r="E18" s="50"/>
      <c r="F18" s="217"/>
      <c r="G18" s="50"/>
      <c r="H18" s="214"/>
      <c r="I18" s="30"/>
      <c r="J18" s="30"/>
    </row>
    <row r="19" spans="1:10" ht="13.5">
      <c r="A19" s="217"/>
      <c r="B19" s="224" t="s">
        <v>180</v>
      </c>
      <c r="C19" s="51"/>
      <c r="D19" s="217"/>
      <c r="E19" s="51"/>
      <c r="F19" s="217"/>
      <c r="G19" s="51"/>
      <c r="H19" s="214"/>
      <c r="I19" s="30"/>
      <c r="J19" s="30"/>
    </row>
    <row r="20" spans="1:10" ht="13.5">
      <c r="A20" s="214"/>
      <c r="B20" s="225"/>
      <c r="C20" s="214"/>
      <c r="D20" s="214"/>
      <c r="E20" s="214"/>
      <c r="F20" s="214"/>
      <c r="G20" s="214"/>
      <c r="H20" s="214"/>
      <c r="I20" s="30"/>
      <c r="J20" s="30"/>
    </row>
    <row r="21" spans="1:10" ht="13.5">
      <c r="A21" s="217"/>
      <c r="B21" s="452" t="s">
        <v>181</v>
      </c>
      <c r="C21" s="453"/>
      <c r="D21" s="453"/>
      <c r="E21" s="453"/>
      <c r="F21" s="453"/>
      <c r="G21" s="454"/>
      <c r="H21" s="214"/>
      <c r="I21" s="30"/>
      <c r="J21" s="30"/>
    </row>
    <row r="22" spans="1:10" ht="13.5">
      <c r="A22" s="217"/>
      <c r="B22" s="226" t="s">
        <v>182</v>
      </c>
      <c r="C22" s="37"/>
      <c r="D22" s="217"/>
      <c r="E22" s="227"/>
      <c r="F22" s="217"/>
      <c r="G22" s="37"/>
      <c r="H22" s="214"/>
      <c r="I22" s="30"/>
      <c r="J22" s="30"/>
    </row>
    <row r="23" spans="1:10" ht="13.5">
      <c r="A23" s="217"/>
      <c r="B23" s="224" t="s">
        <v>180</v>
      </c>
      <c r="C23" s="51"/>
      <c r="D23" s="51"/>
      <c r="E23" s="51"/>
      <c r="F23" s="51"/>
      <c r="G23" s="51"/>
      <c r="H23" s="214"/>
      <c r="I23" s="30"/>
      <c r="J23" s="30"/>
    </row>
    <row r="24" spans="1:10" ht="14.25" thickBot="1">
      <c r="A24" s="214"/>
      <c r="B24" s="225"/>
      <c r="C24" s="214"/>
      <c r="D24" s="214"/>
      <c r="E24" s="214"/>
      <c r="F24" s="214"/>
      <c r="G24" s="214"/>
      <c r="H24" s="214"/>
      <c r="I24" s="30"/>
      <c r="J24" s="30"/>
    </row>
    <row r="25" spans="1:10" ht="34.5">
      <c r="A25" s="217"/>
      <c r="B25" s="228" t="s">
        <v>92</v>
      </c>
      <c r="C25" s="109" t="s">
        <v>240</v>
      </c>
      <c r="D25" s="229"/>
      <c r="E25" s="109" t="s">
        <v>240</v>
      </c>
      <c r="F25" s="229"/>
      <c r="G25" s="109" t="s">
        <v>240</v>
      </c>
      <c r="H25" s="214"/>
      <c r="I25" s="30"/>
      <c r="J25" s="30"/>
    </row>
    <row r="26" spans="1:10" ht="13.5">
      <c r="A26" s="119"/>
      <c r="B26" s="230"/>
      <c r="C26" s="231"/>
      <c r="D26" s="30"/>
      <c r="E26" s="30"/>
      <c r="F26" s="30"/>
      <c r="G26" s="30"/>
      <c r="H26" s="214"/>
      <c r="I26" s="30"/>
      <c r="J26" s="30"/>
    </row>
    <row r="27" spans="1:10" ht="15">
      <c r="A27" s="444" t="str">
        <f>Översikt!$B$25</f>
        <v>A 23</v>
      </c>
      <c r="B27" s="435" t="s">
        <v>52</v>
      </c>
      <c r="C27" s="435"/>
      <c r="D27" s="435"/>
      <c r="E27" s="435"/>
      <c r="F27" s="435"/>
      <c r="G27" s="435"/>
      <c r="H27" s="435"/>
      <c r="I27" s="435"/>
      <c r="J27" s="30"/>
    </row>
    <row r="28" spans="1:10" ht="15">
      <c r="A28" s="444"/>
      <c r="B28" s="436" t="s">
        <v>169</v>
      </c>
      <c r="C28" s="436"/>
      <c r="D28" s="436"/>
      <c r="E28" s="436"/>
      <c r="F28" s="436"/>
      <c r="G28" s="436"/>
      <c r="H28" s="436"/>
      <c r="I28" s="436"/>
      <c r="J28" s="30"/>
    </row>
    <row r="29" spans="1:10" ht="34.5">
      <c r="A29" s="455" t="s">
        <v>55</v>
      </c>
      <c r="B29" s="437"/>
      <c r="C29" s="456"/>
      <c r="D29" s="69" t="s">
        <v>3</v>
      </c>
      <c r="E29" s="69" t="s">
        <v>41</v>
      </c>
      <c r="F29" s="69" t="s">
        <v>40</v>
      </c>
      <c r="G29" s="69" t="s">
        <v>7</v>
      </c>
      <c r="H29" s="232" t="s">
        <v>23</v>
      </c>
      <c r="I29" s="233" t="s">
        <v>92</v>
      </c>
      <c r="J29" s="30"/>
    </row>
    <row r="30" spans="1:10" ht="13.5">
      <c r="A30" s="118" t="str">
        <f>Översikt!$B$25&amp;"."&amp;ROW()*0+1</f>
        <v>A 23.1</v>
      </c>
      <c r="B30" s="234" t="s">
        <v>242</v>
      </c>
      <c r="C30" s="235"/>
      <c r="D30" s="199">
        <v>3</v>
      </c>
      <c r="E30" s="236">
        <v>5</v>
      </c>
      <c r="F30" s="213">
        <v>1</v>
      </c>
      <c r="G30" s="213">
        <v>1</v>
      </c>
      <c r="H30" s="237">
        <f>SUM(D30:G30)</f>
        <v>10</v>
      </c>
      <c r="I30" s="238">
        <f>H30*TimKost</f>
        <v>11170</v>
      </c>
      <c r="J30" s="30"/>
    </row>
    <row r="31" spans="1:10" ht="13.5">
      <c r="A31" s="118" t="str">
        <f>Översikt!$B$25&amp;"."&amp;ROW()*0+2</f>
        <v>A 23.2</v>
      </c>
      <c r="B31" s="234" t="s">
        <v>229</v>
      </c>
      <c r="C31" s="235"/>
      <c r="D31" s="199">
        <v>3</v>
      </c>
      <c r="E31" s="236">
        <v>7</v>
      </c>
      <c r="F31" s="213">
        <v>1</v>
      </c>
      <c r="G31" s="213">
        <v>1</v>
      </c>
      <c r="H31" s="237">
        <f>SUM(D31:G31)</f>
        <v>12</v>
      </c>
      <c r="I31" s="238">
        <f>H31*TimKost</f>
        <v>13404</v>
      </c>
      <c r="J31" s="30"/>
    </row>
    <row r="32" spans="1:10" ht="13.5">
      <c r="A32" s="118" t="str">
        <f>Översikt!$B$25&amp;"."&amp;ROW()*0+3</f>
        <v>A 23.3</v>
      </c>
      <c r="B32" s="234" t="s">
        <v>241</v>
      </c>
      <c r="C32" s="235"/>
      <c r="D32" s="199">
        <v>3</v>
      </c>
      <c r="E32" s="236">
        <v>10</v>
      </c>
      <c r="F32" s="213">
        <v>1</v>
      </c>
      <c r="G32" s="213">
        <v>1</v>
      </c>
      <c r="H32" s="237">
        <f>SUM(D32:G32)</f>
        <v>15</v>
      </c>
      <c r="I32" s="238">
        <f>H32*TimKost</f>
        <v>16755</v>
      </c>
      <c r="J32" s="30"/>
    </row>
    <row r="33" spans="1:10" ht="13.5">
      <c r="A33" s="119"/>
      <c r="B33" s="230"/>
      <c r="C33" s="231"/>
      <c r="D33" s="30"/>
      <c r="E33" s="30"/>
      <c r="F33" s="30"/>
      <c r="G33" s="30"/>
      <c r="H33" s="30"/>
      <c r="I33" s="30"/>
      <c r="J33" s="30"/>
    </row>
    <row r="34" spans="1:10" ht="13.5">
      <c r="A34" s="119"/>
      <c r="B34" s="230"/>
      <c r="C34" s="231"/>
      <c r="D34" s="30"/>
      <c r="E34" s="30"/>
      <c r="F34" s="30"/>
      <c r="G34" s="30"/>
      <c r="H34" s="30"/>
      <c r="I34" s="30"/>
      <c r="J34" s="30"/>
    </row>
    <row r="35" spans="1:10" ht="15">
      <c r="A35" s="444" t="str">
        <f>Översikt!$B$26</f>
        <v>A 24</v>
      </c>
      <c r="B35" s="430" t="s">
        <v>183</v>
      </c>
      <c r="C35" s="430"/>
      <c r="D35" s="30"/>
      <c r="E35" s="30"/>
      <c r="F35" s="30"/>
      <c r="G35" s="30"/>
      <c r="H35" s="30"/>
      <c r="I35" s="30"/>
      <c r="J35" s="30"/>
    </row>
    <row r="36" spans="1:10" ht="15">
      <c r="A36" s="444"/>
      <c r="B36" s="436" t="s">
        <v>184</v>
      </c>
      <c r="C36" s="436"/>
      <c r="D36" s="30"/>
      <c r="E36" s="30"/>
      <c r="F36" s="30"/>
      <c r="G36" s="30"/>
      <c r="H36" s="30"/>
      <c r="I36" s="30"/>
      <c r="J36" s="30"/>
    </row>
    <row r="37" spans="1:10" ht="14.25" thickBot="1">
      <c r="A37" s="419" t="s">
        <v>55</v>
      </c>
      <c r="B37" s="420"/>
      <c r="C37" s="49" t="s">
        <v>92</v>
      </c>
      <c r="D37" s="30"/>
      <c r="E37" s="30"/>
      <c r="F37" s="30"/>
      <c r="G37" s="30"/>
      <c r="H37" s="30"/>
      <c r="I37" s="30"/>
      <c r="J37" s="30"/>
    </row>
    <row r="38" spans="1:10" ht="23.25" thickBot="1">
      <c r="A38" s="118" t="str">
        <f>Översikt!$B$26&amp;"."&amp;ROW()*0+1</f>
        <v>A 24.1</v>
      </c>
      <c r="B38" s="107" t="s">
        <v>216</v>
      </c>
      <c r="C38" s="109" t="s">
        <v>236</v>
      </c>
      <c r="D38" s="30"/>
      <c r="E38" s="30"/>
      <c r="F38" s="30"/>
      <c r="G38" s="30"/>
      <c r="H38" s="30"/>
      <c r="I38" s="30"/>
      <c r="J38" s="30"/>
    </row>
    <row r="39" spans="1:10" ht="23.25" thickBot="1">
      <c r="A39" s="118" t="str">
        <f>Översikt!$B$26&amp;"."&amp;ROW()*0+2</f>
        <v>A 24.2</v>
      </c>
      <c r="B39" s="107" t="s">
        <v>217</v>
      </c>
      <c r="C39" s="109" t="s">
        <v>236</v>
      </c>
      <c r="D39" s="30"/>
      <c r="E39" s="30"/>
      <c r="F39" s="30"/>
      <c r="G39" s="30"/>
      <c r="H39" s="30"/>
      <c r="I39" s="30"/>
      <c r="J39" s="30"/>
    </row>
    <row r="40" spans="1:10" ht="23.25" thickBot="1">
      <c r="A40" s="118" t="str">
        <f>Översikt!$B$26&amp;"."&amp;ROW()*0+3</f>
        <v>A 24.3</v>
      </c>
      <c r="B40" s="107" t="s">
        <v>185</v>
      </c>
      <c r="C40" s="109" t="s">
        <v>236</v>
      </c>
      <c r="D40" s="30"/>
      <c r="E40" s="30"/>
      <c r="F40" s="30"/>
      <c r="G40" s="30"/>
      <c r="H40" s="30"/>
      <c r="I40" s="30"/>
      <c r="J40" s="30"/>
    </row>
    <row r="41" spans="1:10" ht="23.25" thickBot="1">
      <c r="A41" s="118" t="str">
        <f>Översikt!$B$26&amp;"."&amp;ROW()*0+4</f>
        <v>A 24.4</v>
      </c>
      <c r="B41" s="107" t="s">
        <v>186</v>
      </c>
      <c r="C41" s="109" t="s">
        <v>236</v>
      </c>
      <c r="D41" s="30"/>
      <c r="E41" s="30"/>
      <c r="F41" s="30"/>
      <c r="G41" s="30"/>
      <c r="H41" s="30"/>
      <c r="I41" s="30"/>
      <c r="J41" s="30"/>
    </row>
    <row r="42" spans="1:10" ht="23.25" thickBot="1">
      <c r="A42" s="118" t="str">
        <f>Översikt!$B$26&amp;"."&amp;ROW()*0+5</f>
        <v>A 24.5</v>
      </c>
      <c r="B42" s="107" t="s">
        <v>187</v>
      </c>
      <c r="C42" s="109" t="s">
        <v>236</v>
      </c>
      <c r="D42" s="30"/>
      <c r="E42" s="30"/>
      <c r="F42" s="30"/>
      <c r="G42" s="30"/>
      <c r="H42" s="30"/>
      <c r="I42" s="30"/>
      <c r="J42" s="30"/>
    </row>
    <row r="43" spans="1:10" ht="23.25" thickBot="1">
      <c r="A43" s="118" t="str">
        <f>Översikt!$B$26&amp;"."&amp;ROW()*0+6</f>
        <v>A 24.6</v>
      </c>
      <c r="B43" s="107" t="s">
        <v>188</v>
      </c>
      <c r="C43" s="109" t="s">
        <v>236</v>
      </c>
      <c r="D43" s="30"/>
      <c r="E43" s="30"/>
      <c r="F43" s="30"/>
      <c r="G43" s="30"/>
      <c r="H43" s="30"/>
      <c r="I43" s="30"/>
      <c r="J43" s="30"/>
    </row>
    <row r="44" spans="1:10" ht="23.25" thickBot="1">
      <c r="A44" s="118" t="str">
        <f>Översikt!$B$26&amp;"."&amp;ROW()*0+7</f>
        <v>A 24.7</v>
      </c>
      <c r="B44" s="107" t="s">
        <v>189</v>
      </c>
      <c r="C44" s="109" t="s">
        <v>236</v>
      </c>
      <c r="D44" s="30"/>
      <c r="E44" s="30"/>
      <c r="F44" s="30"/>
      <c r="G44" s="30"/>
      <c r="H44" s="30"/>
      <c r="I44" s="30"/>
      <c r="J44" s="30"/>
    </row>
    <row r="45" spans="1:10" ht="22.5">
      <c r="A45" s="118" t="str">
        <f>Översikt!$B$26&amp;"."&amp;ROW()*0+8</f>
        <v>A 24.8</v>
      </c>
      <c r="B45" s="107" t="s">
        <v>190</v>
      </c>
      <c r="C45" s="109" t="s">
        <v>236</v>
      </c>
      <c r="D45" s="30"/>
      <c r="E45" s="30"/>
      <c r="F45" s="30"/>
      <c r="G45" s="30"/>
      <c r="H45" s="30"/>
      <c r="I45" s="30"/>
      <c r="J45" s="30"/>
    </row>
    <row r="46" spans="1:10" ht="13.5">
      <c r="A46" s="119"/>
      <c r="B46" s="230"/>
      <c r="C46" s="231"/>
      <c r="D46" s="30"/>
      <c r="E46" s="30"/>
      <c r="F46" s="30"/>
      <c r="G46" s="30"/>
      <c r="H46" s="30"/>
      <c r="I46" s="30"/>
      <c r="J46" s="30"/>
    </row>
    <row r="47" spans="1:10" ht="13.5">
      <c r="A47" s="119"/>
      <c r="B47" s="230"/>
      <c r="C47" s="231"/>
      <c r="D47" s="30"/>
      <c r="E47" s="30"/>
      <c r="F47" s="30"/>
      <c r="G47" s="30"/>
      <c r="H47" s="30"/>
      <c r="I47" s="30"/>
      <c r="J47" s="30"/>
    </row>
    <row r="48" spans="1:10" ht="13.5">
      <c r="A48" s="119"/>
      <c r="B48" s="230"/>
      <c r="C48" s="231"/>
      <c r="D48" s="30"/>
      <c r="E48" s="30"/>
      <c r="F48" s="30"/>
      <c r="G48" s="30"/>
      <c r="H48" s="30"/>
      <c r="I48" s="30"/>
      <c r="J48" s="30"/>
    </row>
    <row r="49" spans="1:10" ht="13.5">
      <c r="A49" s="119"/>
      <c r="B49" s="230"/>
      <c r="C49" s="231"/>
      <c r="D49" s="30"/>
      <c r="E49" s="30"/>
      <c r="F49" s="30"/>
      <c r="G49" s="30"/>
      <c r="H49" s="30"/>
      <c r="I49" s="30"/>
      <c r="J49" s="30"/>
    </row>
    <row r="50" spans="1:10" ht="13.5">
      <c r="A50" s="119"/>
      <c r="B50" s="230"/>
      <c r="C50" s="231"/>
      <c r="D50" s="30"/>
      <c r="E50" s="30"/>
      <c r="F50" s="30"/>
      <c r="G50" s="30"/>
      <c r="H50" s="30"/>
      <c r="I50" s="30"/>
      <c r="J50" s="30"/>
    </row>
    <row r="51" spans="1:10" ht="13.5">
      <c r="A51" s="119"/>
      <c r="B51" s="230"/>
      <c r="C51" s="231"/>
      <c r="D51" s="30"/>
      <c r="E51" s="30"/>
      <c r="F51" s="30"/>
      <c r="G51" s="30"/>
      <c r="H51" s="30"/>
      <c r="I51" s="30"/>
      <c r="J51" s="30"/>
    </row>
    <row r="52" spans="1:10" ht="13.5">
      <c r="A52" s="119"/>
      <c r="B52" s="230"/>
      <c r="C52" s="231"/>
      <c r="D52" s="30"/>
      <c r="E52" s="30"/>
      <c r="F52" s="30"/>
      <c r="G52" s="30"/>
      <c r="H52" s="30"/>
      <c r="I52" s="30"/>
      <c r="J52" s="30"/>
    </row>
    <row r="53" spans="1:10" ht="13.5">
      <c r="A53" s="119"/>
      <c r="B53" s="230"/>
      <c r="C53" s="231"/>
      <c r="D53" s="30"/>
      <c r="E53" s="30"/>
      <c r="F53" s="30"/>
      <c r="G53" s="30"/>
      <c r="H53" s="30"/>
      <c r="I53" s="30"/>
      <c r="J53" s="30"/>
    </row>
    <row r="54" spans="1:10" ht="13.5">
      <c r="A54" s="119"/>
      <c r="B54" s="230"/>
      <c r="C54" s="231"/>
      <c r="D54" s="30"/>
      <c r="E54" s="30"/>
      <c r="F54" s="30"/>
      <c r="G54" s="30"/>
      <c r="H54" s="30"/>
      <c r="I54" s="30"/>
      <c r="J54" s="30"/>
    </row>
    <row r="55" spans="1:10" ht="13.5">
      <c r="A55" s="119"/>
      <c r="B55" s="230"/>
      <c r="C55" s="231"/>
      <c r="D55" s="30"/>
      <c r="E55" s="30"/>
      <c r="F55" s="30"/>
      <c r="G55" s="30"/>
      <c r="H55" s="30"/>
      <c r="I55" s="30"/>
      <c r="J55" s="30"/>
    </row>
    <row r="56" spans="1:10" ht="13.5">
      <c r="A56" s="119"/>
      <c r="B56" s="230"/>
      <c r="C56" s="231"/>
      <c r="D56" s="30"/>
      <c r="E56" s="30"/>
      <c r="F56" s="30"/>
      <c r="G56" s="30"/>
      <c r="H56" s="30"/>
      <c r="I56" s="30"/>
      <c r="J56" s="30"/>
    </row>
    <row r="57" spans="1:10" ht="13.5">
      <c r="A57" s="119"/>
      <c r="B57" s="230"/>
      <c r="C57" s="231"/>
      <c r="D57" s="30"/>
      <c r="E57" s="30"/>
      <c r="F57" s="30"/>
      <c r="G57" s="30"/>
      <c r="H57" s="30"/>
      <c r="I57" s="30"/>
      <c r="J57" s="30"/>
    </row>
    <row r="58" spans="1:10" ht="13.5">
      <c r="A58" s="119"/>
      <c r="B58" s="230"/>
      <c r="C58" s="231"/>
      <c r="D58" s="30"/>
      <c r="E58" s="30"/>
      <c r="F58" s="30"/>
      <c r="G58" s="30"/>
      <c r="H58" s="30"/>
      <c r="I58" s="30"/>
      <c r="J58" s="30"/>
    </row>
    <row r="59" spans="1:10" ht="13.5">
      <c r="A59" s="119"/>
      <c r="B59" s="230"/>
      <c r="C59" s="231"/>
      <c r="D59" s="30"/>
      <c r="E59" s="30"/>
      <c r="F59" s="30"/>
      <c r="G59" s="30"/>
      <c r="H59" s="30"/>
      <c r="I59" s="30"/>
      <c r="J59" s="30"/>
    </row>
    <row r="60" spans="1:10" ht="13.5">
      <c r="A60" s="119"/>
      <c r="B60" s="230"/>
      <c r="C60" s="231"/>
      <c r="D60" s="30"/>
      <c r="E60" s="30"/>
      <c r="F60" s="30"/>
      <c r="G60" s="30"/>
      <c r="H60" s="30"/>
      <c r="I60" s="30"/>
      <c r="J60" s="30"/>
    </row>
    <row r="61" spans="1:10" ht="13.5">
      <c r="A61" s="119"/>
      <c r="B61" s="230"/>
      <c r="C61" s="231"/>
      <c r="D61" s="30"/>
      <c r="E61" s="30"/>
      <c r="F61" s="30"/>
      <c r="G61" s="30"/>
      <c r="H61" s="30"/>
      <c r="I61" s="30"/>
      <c r="J61" s="30"/>
    </row>
    <row r="62" spans="1:10" ht="13.5">
      <c r="A62" s="119"/>
      <c r="B62" s="230"/>
      <c r="C62" s="231"/>
      <c r="D62" s="30"/>
      <c r="E62" s="30"/>
      <c r="F62" s="30"/>
      <c r="G62" s="30"/>
      <c r="H62" s="30"/>
      <c r="I62" s="30"/>
      <c r="J62" s="30"/>
    </row>
    <row r="63" spans="1:10" ht="13.5">
      <c r="A63" s="119"/>
      <c r="B63" s="230"/>
      <c r="C63" s="231"/>
      <c r="D63" s="30"/>
      <c r="E63" s="30"/>
      <c r="F63" s="30"/>
      <c r="G63" s="30"/>
      <c r="H63" s="30"/>
      <c r="I63" s="30"/>
      <c r="J63" s="30"/>
    </row>
    <row r="64" spans="1:10" ht="13.5">
      <c r="A64" s="119"/>
      <c r="B64" s="230"/>
      <c r="C64" s="231"/>
      <c r="D64" s="30"/>
      <c r="E64" s="30"/>
      <c r="F64" s="30"/>
      <c r="G64" s="30"/>
      <c r="H64" s="30"/>
      <c r="I64" s="30"/>
      <c r="J64" s="30"/>
    </row>
    <row r="65" spans="1:10" ht="13.5">
      <c r="A65" s="119"/>
      <c r="B65" s="230"/>
      <c r="C65" s="231"/>
      <c r="D65" s="30"/>
      <c r="E65" s="30"/>
      <c r="F65" s="30"/>
      <c r="G65" s="30"/>
      <c r="H65" s="30"/>
      <c r="I65" s="30"/>
      <c r="J65" s="30"/>
    </row>
    <row r="66" spans="1:10" ht="13.5">
      <c r="A66" s="119"/>
      <c r="B66" s="230"/>
      <c r="C66" s="231"/>
      <c r="D66" s="30"/>
      <c r="E66" s="30"/>
      <c r="F66" s="30"/>
      <c r="G66" s="30"/>
      <c r="H66" s="30"/>
      <c r="I66" s="30"/>
      <c r="J66" s="30"/>
    </row>
    <row r="67" spans="1:10" ht="13.5">
      <c r="A67" s="119"/>
      <c r="B67" s="230"/>
      <c r="C67" s="231"/>
      <c r="D67" s="30"/>
      <c r="E67" s="30"/>
      <c r="F67" s="30"/>
      <c r="G67" s="30"/>
      <c r="H67" s="30"/>
      <c r="I67" s="30"/>
      <c r="J67" s="30"/>
    </row>
    <row r="68" spans="1:10" ht="13.5">
      <c r="A68" s="119"/>
      <c r="B68" s="230"/>
      <c r="C68" s="231"/>
      <c r="D68" s="30"/>
      <c r="E68" s="30"/>
      <c r="F68" s="30"/>
      <c r="G68" s="30"/>
      <c r="H68" s="30"/>
      <c r="I68" s="30"/>
      <c r="J68" s="30"/>
    </row>
    <row r="69" spans="1:10" ht="13.5">
      <c r="A69" s="119"/>
      <c r="B69" s="230"/>
      <c r="C69" s="231"/>
      <c r="D69" s="30"/>
      <c r="E69" s="30"/>
      <c r="F69" s="30"/>
      <c r="G69" s="30"/>
      <c r="H69" s="30"/>
      <c r="I69" s="30"/>
      <c r="J69" s="30"/>
    </row>
    <row r="70" spans="1:10" ht="13.5">
      <c r="A70" s="119"/>
      <c r="B70" s="230"/>
      <c r="C70" s="231"/>
      <c r="D70" s="30"/>
      <c r="E70" s="30"/>
      <c r="F70" s="30"/>
      <c r="G70" s="30"/>
      <c r="H70" s="30"/>
      <c r="I70" s="30"/>
      <c r="J70" s="30"/>
    </row>
    <row r="71" spans="1:10" ht="13.5">
      <c r="A71" s="119"/>
      <c r="B71" s="230"/>
      <c r="C71" s="231"/>
      <c r="D71" s="30"/>
      <c r="E71" s="30"/>
      <c r="F71" s="30"/>
      <c r="G71" s="30"/>
      <c r="H71" s="30"/>
      <c r="I71" s="30"/>
      <c r="J71" s="30"/>
    </row>
    <row r="72" spans="1:10" ht="13.5">
      <c r="A72" s="119"/>
      <c r="B72" s="230"/>
      <c r="C72" s="231"/>
      <c r="D72" s="30"/>
      <c r="E72" s="30"/>
      <c r="F72" s="30"/>
      <c r="G72" s="30"/>
      <c r="H72" s="30"/>
      <c r="I72" s="30"/>
      <c r="J72" s="30"/>
    </row>
  </sheetData>
  <sheetProtection/>
  <mergeCells count="13">
    <mergeCell ref="B35:C35"/>
    <mergeCell ref="B36:C36"/>
    <mergeCell ref="B8:D8"/>
    <mergeCell ref="A37:B37"/>
    <mergeCell ref="C3:C4"/>
    <mergeCell ref="A3:A4"/>
    <mergeCell ref="B7:G7"/>
    <mergeCell ref="B21:G21"/>
    <mergeCell ref="A27:A28"/>
    <mergeCell ref="B27:I27"/>
    <mergeCell ref="B28:I28"/>
    <mergeCell ref="A29:C29"/>
    <mergeCell ref="A35:A36"/>
  </mergeCells>
  <hyperlinks>
    <hyperlink ref="B3:J3" r:id="rId1" display="Tidsuppskattning"/>
    <hyperlink ref="B3" location="Samf22" display="Tidsuppskattning"/>
    <hyperlink ref="B27" location="Samf11" display="← Till sammanställningen"/>
    <hyperlink ref="B35" location="Samf12" display="← Till sammanställningen"/>
    <hyperlink ref="B35:C35" location="Samf23" display="Tidsuppskattning"/>
    <hyperlink ref="B1" location="Översikt!A1" display="← Till Översikt"/>
    <hyperlink ref="A3:A4" location="Översikt!Utskriftsområde" display="=Översikt!$B$24"/>
    <hyperlink ref="A35:A36" location="A_25" display="A_25"/>
    <hyperlink ref="A27:A28" location="Översikt!A1" display="Översikt!A1"/>
  </hyperlinks>
  <printOptions/>
  <pageMargins left="0.7" right="0.7" top="0.75" bottom="0.75" header="0.3" footer="0.3"/>
  <pageSetup fitToHeight="0" fitToWidth="1" horizontalDpi="600" verticalDpi="600" orientation="landscape" paperSize="9" scale="74"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B2:H26"/>
  <sheetViews>
    <sheetView showGridLines="0" zoomScale="95" zoomScaleNormal="95" workbookViewId="0" topLeftCell="A1">
      <selection activeCell="E3" sqref="E3"/>
    </sheetView>
  </sheetViews>
  <sheetFormatPr defaultColWidth="9.00390625" defaultRowHeight="14.25"/>
  <cols>
    <col min="1" max="1" width="3.625" style="0" customWidth="1"/>
    <col min="2" max="2" width="8.25390625" style="176" customWidth="1"/>
    <col min="3" max="3" width="121.25390625" style="178" bestFit="1" customWidth="1"/>
    <col min="4" max="4" width="10.25390625" style="0" customWidth="1"/>
    <col min="5" max="5" width="15.75390625" style="0" bestFit="1" customWidth="1"/>
  </cols>
  <sheetData>
    <row r="2" spans="2:6" ht="27.75">
      <c r="B2" s="180" t="s">
        <v>109</v>
      </c>
      <c r="C2" s="12" t="s">
        <v>113</v>
      </c>
      <c r="D2" s="12" t="s">
        <v>110</v>
      </c>
      <c r="E2" s="12" t="s">
        <v>111</v>
      </c>
      <c r="F2" s="1"/>
    </row>
    <row r="3" spans="2:5" ht="13.5">
      <c r="B3" s="177" t="s">
        <v>135</v>
      </c>
      <c r="C3" t="str">
        <f aca="true" t="shared" si="0" ref="C3:C22">VLOOKUP($B3,TblTaxa,2,0)</f>
        <v>Bygglov och teknisk kontroll för en- och tvåbostadshus och komplementbyggnader</v>
      </c>
      <c r="D3" s="13" t="s">
        <v>89</v>
      </c>
      <c r="E3" s="13" t="s">
        <v>89</v>
      </c>
    </row>
    <row r="4" spans="2:5" ht="13.5">
      <c r="B4" s="177" t="s">
        <v>136</v>
      </c>
      <c r="C4" s="179" t="str">
        <f t="shared" si="0"/>
        <v>Bygglov och teknisk kontroll för byggnader som inte är en- eller tvåbostadshus eller komplementbyggnader</v>
      </c>
      <c r="D4" s="13" t="s">
        <v>89</v>
      </c>
      <c r="E4" s="13" t="s">
        <v>89</v>
      </c>
    </row>
    <row r="5" spans="2:5" ht="13.5">
      <c r="B5" s="177" t="s">
        <v>137</v>
      </c>
      <c r="C5" s="179" t="str">
        <f t="shared" si="0"/>
        <v>Bygglov och teknisk kontroll för skyltar och ljusanordningar</v>
      </c>
      <c r="D5" s="13" t="s">
        <v>89</v>
      </c>
      <c r="E5" s="13" t="s">
        <v>89</v>
      </c>
    </row>
    <row r="6" spans="2:5" ht="13.5">
      <c r="B6" s="177" t="s">
        <v>138</v>
      </c>
      <c r="C6" s="179" t="str">
        <f t="shared" si="0"/>
        <v>Bygglov och teknisk kontroll för andra anläggningar än byggnader, del 1</v>
      </c>
      <c r="D6" s="13" t="s">
        <v>89</v>
      </c>
      <c r="E6" s="13" t="s">
        <v>89</v>
      </c>
    </row>
    <row r="7" spans="2:5" ht="13.5">
      <c r="B7" s="177" t="s">
        <v>139</v>
      </c>
      <c r="C7" s="179" t="str">
        <f t="shared" si="0"/>
        <v>Bygglov och teknisk kontroll för andra anläggningar än byggnader, del 2 (murar och plank, parkeringsplatser utomhus och transformatorstationer)</v>
      </c>
      <c r="D7" s="13" t="s">
        <v>89</v>
      </c>
      <c r="E7" s="13" t="s">
        <v>89</v>
      </c>
    </row>
    <row r="8" spans="2:5" ht="13.5">
      <c r="B8" s="177" t="s">
        <v>140</v>
      </c>
      <c r="C8" s="179" t="str">
        <f t="shared" si="0"/>
        <v>Förlängning av tidsbegränsat bygglov</v>
      </c>
      <c r="D8" s="13" t="s">
        <v>89</v>
      </c>
      <c r="E8" s="13" t="s">
        <v>89</v>
      </c>
    </row>
    <row r="9" spans="2:8" ht="14.25">
      <c r="B9" s="177" t="s">
        <v>141</v>
      </c>
      <c r="C9" s="179" t="str">
        <f t="shared" si="0"/>
        <v>Förlängning av tidsbegränsat bygglov för ändamål av säsongskaraktär</v>
      </c>
      <c r="D9" s="13" t="s">
        <v>89</v>
      </c>
      <c r="E9" s="13" t="s">
        <v>89</v>
      </c>
      <c r="H9" s="53"/>
    </row>
    <row r="10" spans="2:5" ht="13.5">
      <c r="B10" s="177" t="s">
        <v>142</v>
      </c>
      <c r="C10" s="179" t="str">
        <f t="shared" si="0"/>
        <v>Anmälningspliktiga åtgärder</v>
      </c>
      <c r="D10" s="13" t="s">
        <v>89</v>
      </c>
      <c r="E10" s="13" t="s">
        <v>89</v>
      </c>
    </row>
    <row r="11" spans="2:8" ht="14.25">
      <c r="B11" s="177" t="s">
        <v>143</v>
      </c>
      <c r="C11" s="179" t="str">
        <f t="shared" si="0"/>
        <v>Marklov och teknisk kontroll för marklovpliktiga åtgärder</v>
      </c>
      <c r="D11" s="13" t="s">
        <v>89</v>
      </c>
      <c r="E11" s="13" t="s">
        <v>89</v>
      </c>
      <c r="H11" s="53"/>
    </row>
    <row r="12" spans="2:8" ht="14.25">
      <c r="B12" s="177" t="s">
        <v>144</v>
      </c>
      <c r="C12" s="179" t="str">
        <f t="shared" si="0"/>
        <v>Rivningslov och teknisk kontroll för  åtgärder som kräver rivningslov</v>
      </c>
      <c r="D12" s="13" t="s">
        <v>89</v>
      </c>
      <c r="E12" s="13" t="s">
        <v>89</v>
      </c>
      <c r="H12" s="53"/>
    </row>
    <row r="13" spans="2:5" ht="13.5">
      <c r="B13" s="177" t="s">
        <v>145</v>
      </c>
      <c r="C13" s="179" t="str">
        <f t="shared" si="0"/>
        <v>Förhandsbesked, Strandskyddsdispens</v>
      </c>
      <c r="D13" s="13" t="s">
        <v>89</v>
      </c>
      <c r="E13" s="13" t="s">
        <v>89</v>
      </c>
    </row>
    <row r="14" spans="2:5" ht="13.5">
      <c r="B14" s="177" t="s">
        <v>146</v>
      </c>
      <c r="C14" s="179" t="str">
        <f t="shared" si="0"/>
        <v>Villkorsbesked</v>
      </c>
      <c r="D14" s="13" t="s">
        <v>89</v>
      </c>
      <c r="E14" s="13" t="s">
        <v>89</v>
      </c>
    </row>
    <row r="15" spans="2:5" ht="13.5">
      <c r="B15" s="177" t="s">
        <v>147</v>
      </c>
      <c r="C15" s="179" t="str">
        <f t="shared" si="0"/>
        <v>Ingripandebesked</v>
      </c>
      <c r="D15" s="13" t="s">
        <v>89</v>
      </c>
      <c r="E15" s="13" t="s">
        <v>89</v>
      </c>
    </row>
    <row r="16" spans="2:5" ht="13.5">
      <c r="B16" s="177" t="s">
        <v>148</v>
      </c>
      <c r="C16" s="179" t="str">
        <f t="shared" si="0"/>
        <v>Extra arbetsplatsbesök</v>
      </c>
      <c r="D16" s="13" t="s">
        <v>89</v>
      </c>
      <c r="E16" s="13" t="s">
        <v>89</v>
      </c>
    </row>
    <row r="17" spans="2:5" ht="13.5">
      <c r="B17" s="177" t="s">
        <v>149</v>
      </c>
      <c r="C17" s="179" t="str">
        <f t="shared" si="0"/>
        <v>Upprättande av nybyggnadskarta</v>
      </c>
      <c r="D17" s="13" t="s">
        <v>89</v>
      </c>
      <c r="E17" s="13" t="s">
        <v>89</v>
      </c>
    </row>
    <row r="18" spans="2:5" ht="13.5">
      <c r="B18" s="177" t="s">
        <v>150</v>
      </c>
      <c r="C18" s="179" t="str">
        <f t="shared" si="0"/>
        <v>Utstakning</v>
      </c>
      <c r="D18" s="13" t="s">
        <v>89</v>
      </c>
      <c r="E18" s="13" t="s">
        <v>89</v>
      </c>
    </row>
    <row r="19" spans="2:5" ht="13.5">
      <c r="B19" s="177" t="s">
        <v>151</v>
      </c>
      <c r="C19" s="179" t="str">
        <f t="shared" si="0"/>
        <v>Lov för åtgärder som inte kräver lov (frivilliga lov)</v>
      </c>
      <c r="D19" s="13" t="s">
        <v>89</v>
      </c>
      <c r="E19" s="13" t="s">
        <v>89</v>
      </c>
    </row>
    <row r="20" spans="2:5" ht="13.5">
      <c r="B20" s="177" t="s">
        <v>152</v>
      </c>
      <c r="C20" s="179" t="str">
        <f t="shared" si="0"/>
        <v>Andra tids- eller kostnadskrävande åtgärder</v>
      </c>
      <c r="D20" s="13" t="s">
        <v>89</v>
      </c>
      <c r="E20" s="13" t="s">
        <v>89</v>
      </c>
    </row>
    <row r="21" spans="2:5" ht="13.5">
      <c r="B21" s="177" t="s">
        <v>153</v>
      </c>
      <c r="C21" s="179" t="str">
        <f t="shared" si="0"/>
        <v>Avslag</v>
      </c>
      <c r="D21" s="13" t="s">
        <v>89</v>
      </c>
      <c r="E21" s="13" t="s">
        <v>89</v>
      </c>
    </row>
    <row r="22" spans="2:5" ht="13.5">
      <c r="B22" s="177" t="s">
        <v>154</v>
      </c>
      <c r="C22" s="179" t="str">
        <f t="shared" si="0"/>
        <v>Avskrivning</v>
      </c>
      <c r="D22" s="13" t="s">
        <v>89</v>
      </c>
      <c r="E22" s="13" t="s">
        <v>89</v>
      </c>
    </row>
    <row r="23" spans="2:5" ht="13.5">
      <c r="B23" s="177" t="s">
        <v>155</v>
      </c>
      <c r="C23" s="179" t="str">
        <f>VLOOKUP($B23,TblTaxa,2,0)</f>
        <v>Avvisning</v>
      </c>
      <c r="D23" s="13" t="s">
        <v>89</v>
      </c>
      <c r="E23" s="13" t="s">
        <v>89</v>
      </c>
    </row>
    <row r="24" spans="2:5" ht="13.5">
      <c r="B24" s="177" t="s">
        <v>191</v>
      </c>
      <c r="C24" s="179" t="str">
        <f>VLOOKUP($B24,TblTaxa,2,0)</f>
        <v>Planbesked, utredning</v>
      </c>
      <c r="D24" s="13" t="s">
        <v>89</v>
      </c>
      <c r="E24" s="13" t="s">
        <v>89</v>
      </c>
    </row>
    <row r="25" spans="2:5" ht="13.5">
      <c r="B25" s="177" t="s">
        <v>192</v>
      </c>
      <c r="C25" s="179" t="str">
        <f>VLOOKUP($B25,TblTaxa,2,0)</f>
        <v>Planbesked</v>
      </c>
      <c r="D25" s="13" t="s">
        <v>89</v>
      </c>
      <c r="E25" s="13" t="s">
        <v>89</v>
      </c>
    </row>
    <row r="26" spans="2:5" ht="13.5">
      <c r="B26" s="177" t="s">
        <v>193</v>
      </c>
      <c r="C26" s="179" t="str">
        <f>VLOOKUP($B26,TblTaxa,2,0)</f>
        <v>Detaljplanekostnad</v>
      </c>
      <c r="D26" s="13" t="s">
        <v>89</v>
      </c>
      <c r="E26" s="13" t="s">
        <v>89</v>
      </c>
    </row>
  </sheetData>
  <sheetProtection/>
  <hyperlinks>
    <hyperlink ref="D3" location="Samf1" display="→"/>
    <hyperlink ref="D4" location="Samf2" display="→"/>
    <hyperlink ref="D5" location="Samf3" display="→"/>
    <hyperlink ref="D6" location="Samf4" display="→"/>
    <hyperlink ref="D7" location="Samf5" display="→"/>
    <hyperlink ref="D8" location="Samf6" display="→"/>
    <hyperlink ref="D9" location="Samf7" display="→"/>
    <hyperlink ref="D10" location="Samf8" display="→"/>
    <hyperlink ref="D11" location="Samf9" display="→"/>
    <hyperlink ref="D12" location="Samf10" display="→"/>
    <hyperlink ref="D13" location="Samf11" display="→"/>
    <hyperlink ref="D14" location="Samf12" display="→"/>
    <hyperlink ref="D15" location="Samf13" display="→"/>
    <hyperlink ref="D16" location="Samf14" display="→"/>
    <hyperlink ref="D17" location="Samf15" display="→"/>
    <hyperlink ref="D18" location="Samf16" display="→"/>
    <hyperlink ref="D21" location="Samf19" display="→"/>
    <hyperlink ref="D22" location="Samf20" display="→"/>
    <hyperlink ref="D23" location="Samf21" display="→"/>
    <hyperlink ref="E4" location="TblTid2" display="→"/>
    <hyperlink ref="E3" location="TblTid1" display="→"/>
    <hyperlink ref="E5" location="TblTid3" display="→"/>
    <hyperlink ref="E6" location="TblTid4" display="→"/>
    <hyperlink ref="E7" location="TblTid5" display="→"/>
    <hyperlink ref="E8" location="TblTid6" display="→"/>
    <hyperlink ref="E9" location="TblTid7" display="→"/>
    <hyperlink ref="E10" location="TblTid8" display="→"/>
    <hyperlink ref="E11" location="TblTid9" display="→"/>
    <hyperlink ref="E12" location="TblTid10" display="→"/>
    <hyperlink ref="E13" location="TblTid11" display="→"/>
    <hyperlink ref="E14" location="TblTid12" display="→"/>
    <hyperlink ref="E15" location="TblTid13" display="→"/>
    <hyperlink ref="E16" location="TblTid14" display="→"/>
    <hyperlink ref="E18" location="TblTid16" display="→"/>
    <hyperlink ref="E21" location="TblTid19" display="→"/>
    <hyperlink ref="E22" location="TblTid20" display="→"/>
    <hyperlink ref="E23" location="TblTid21" display="→"/>
    <hyperlink ref="E17" location="TblTid15" display="→"/>
    <hyperlink ref="D19" location="Samf17" display="→"/>
    <hyperlink ref="D20" location="Samf18" display="→"/>
    <hyperlink ref="E19" location="TblTid17" display="→"/>
    <hyperlink ref="E20" location="TblTid18" display="→"/>
    <hyperlink ref="D24" location="'22-24'!A1" display="→"/>
    <hyperlink ref="D25" location="'22-24'!A1" display="→"/>
    <hyperlink ref="D26" location="'22-24'!A1" display="→"/>
    <hyperlink ref="E24" location="TblTid19" display="→"/>
    <hyperlink ref="E25" location="TblTid20" display="→"/>
    <hyperlink ref="E26" location="TblTid21" display="→"/>
  </hyperlinks>
  <printOptions/>
  <pageMargins left="0.25" right="0.25" top="0.75" bottom="0.75" header="0.3" footer="0.3"/>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tabColor theme="6"/>
    <pageSetUpPr fitToPage="1"/>
  </sheetPr>
  <dimension ref="A2:I247"/>
  <sheetViews>
    <sheetView showGridLines="0" tabSelected="1" view="pageLayout" zoomScaleNormal="120" zoomScaleSheetLayoutView="100" workbookViewId="0" topLeftCell="A1">
      <selection activeCell="H29" sqref="H29"/>
    </sheetView>
  </sheetViews>
  <sheetFormatPr defaultColWidth="9.00390625" defaultRowHeight="14.25"/>
  <cols>
    <col min="1" max="1" width="5.50390625" style="56" customWidth="1"/>
    <col min="2" max="2" width="5.75390625" style="56" customWidth="1"/>
    <col min="3" max="3" width="33.50390625" style="56" customWidth="1"/>
    <col min="4" max="4" width="25.25390625" style="67" customWidth="1"/>
    <col min="5" max="5" width="27.50390625" style="68" customWidth="1"/>
    <col min="6" max="6" width="2.625" style="56" customWidth="1"/>
    <col min="7" max="7" width="9.00390625" style="56" customWidth="1"/>
    <col min="8" max="8" width="11.25390625" style="56" customWidth="1"/>
    <col min="9" max="9" width="12.00390625" style="56" customWidth="1"/>
    <col min="10" max="16384" width="9.00390625" style="56" customWidth="1"/>
  </cols>
  <sheetData>
    <row r="2" spans="2:5" ht="22.5">
      <c r="B2" s="186" t="s">
        <v>134</v>
      </c>
      <c r="C2" s="379" t="s">
        <v>156</v>
      </c>
      <c r="D2" s="379"/>
      <c r="E2" s="380"/>
    </row>
    <row r="4" spans="2:6" ht="27" customHeight="1">
      <c r="B4" s="46" t="str">
        <f>Översikt!B$3</f>
        <v>A 1</v>
      </c>
      <c r="C4" s="359" t="str">
        <f>1!C3:O3</f>
        <v>Bygglov och teknisk kontroll för en- och tvåbostadshus och komplementbyggnader</v>
      </c>
      <c r="D4" s="359"/>
      <c r="E4" s="360"/>
      <c r="F4" s="55"/>
    </row>
    <row r="5" spans="2:9" ht="12" thickBot="1">
      <c r="B5" s="362" t="s">
        <v>55</v>
      </c>
      <c r="C5" s="363"/>
      <c r="D5" s="364"/>
      <c r="E5" s="52" t="s">
        <v>92</v>
      </c>
      <c r="F5" s="55"/>
      <c r="H5" s="57"/>
      <c r="I5" s="58"/>
    </row>
    <row r="6" spans="2:8" ht="15" customHeight="1">
      <c r="B6" s="59" t="str">
        <f>Översikt!$B$3&amp;"."&amp;ROW()-ROW(Samf1)-1</f>
        <v>A 1.1</v>
      </c>
      <c r="C6" s="339" t="str">
        <f>VLOOKUP(B6,TblTid1,2,0)</f>
        <v>Nybyggnad av ett en- eller tvåbostadshus</v>
      </c>
      <c r="D6" s="110" t="str">
        <f aca="true" t="shared" si="0" ref="D6:D28">VLOOKUP(B6,TblTid1,3,0)</f>
        <v>Planenligt/förhandsbesked</v>
      </c>
      <c r="E6" s="60">
        <f aca="true" t="shared" si="1" ref="E6:E28">VLOOKUP(B6,TblTid1,14,0)</f>
        <v>29042</v>
      </c>
      <c r="H6" s="54"/>
    </row>
    <row r="7" spans="2:5" ht="15" customHeight="1">
      <c r="B7" s="61" t="str">
        <f>Översikt!$B$3&amp;"."&amp;ROW()-ROW(Samf1)-1</f>
        <v>A 1.2</v>
      </c>
      <c r="C7" s="340"/>
      <c r="D7" s="111" t="str">
        <f t="shared" si="0"/>
        <v>Liten avvikelse</v>
      </c>
      <c r="E7" s="62">
        <f t="shared" si="1"/>
        <v>31276</v>
      </c>
    </row>
    <row r="8" spans="2:8" ht="15" customHeight="1" thickBot="1">
      <c r="B8" s="63" t="str">
        <f>Översikt!$B$3&amp;"."&amp;ROW()-ROW(Samf1)-1</f>
        <v>A 1.3</v>
      </c>
      <c r="C8" s="341"/>
      <c r="D8" s="112" t="str">
        <f t="shared" si="0"/>
        <v>Utanför planlagt område</v>
      </c>
      <c r="E8" s="64">
        <f t="shared" si="1"/>
        <v>32393</v>
      </c>
      <c r="H8" s="65"/>
    </row>
    <row r="9" spans="2:5" ht="15" customHeight="1">
      <c r="B9" s="59" t="str">
        <f>Översikt!$B$3&amp;"."&amp;ROW()-ROW(Samf1)-1</f>
        <v>A 1.4</v>
      </c>
      <c r="C9" s="339" t="str">
        <f>VLOOKUP(B9,TblTid1,2,0)</f>
        <v>Nybyggnad av ett fritidshus med högst två bostäder</v>
      </c>
      <c r="D9" s="110" t="str">
        <f t="shared" si="0"/>
        <v>Planenligt/förhandsbesked</v>
      </c>
      <c r="E9" s="60">
        <f t="shared" si="1"/>
        <v>27925</v>
      </c>
    </row>
    <row r="10" spans="2:5" ht="15" customHeight="1">
      <c r="B10" s="61" t="str">
        <f>Översikt!$B$3&amp;"."&amp;ROW()-ROW(Samf1)-1</f>
        <v>A 1.5</v>
      </c>
      <c r="C10" s="340"/>
      <c r="D10" s="111" t="str">
        <f t="shared" si="0"/>
        <v>Liten avvikelse</v>
      </c>
      <c r="E10" s="62">
        <f t="shared" si="1"/>
        <v>30159</v>
      </c>
    </row>
    <row r="11" spans="2:5" ht="15" customHeight="1" thickBot="1">
      <c r="B11" s="63" t="str">
        <f>Översikt!$B$3&amp;"."&amp;ROW()-ROW(Samf1)-1</f>
        <v>A 1.6</v>
      </c>
      <c r="C11" s="341"/>
      <c r="D11" s="112" t="str">
        <f t="shared" si="0"/>
        <v>Utanför planlagt område</v>
      </c>
      <c r="E11" s="64">
        <f t="shared" si="1"/>
        <v>31276</v>
      </c>
    </row>
    <row r="12" spans="2:5" ht="15" customHeight="1">
      <c r="B12" s="59" t="str">
        <f>Översikt!$B$3&amp;"."&amp;ROW()-ROW(Samf1)-1</f>
        <v>A 1.7</v>
      </c>
      <c r="C12" s="339" t="str">
        <f>VLOOKUP(B12,TblTid1,2,0)</f>
        <v>Nybyggnad av komplementbyggnad, med tekniskt samråd</v>
      </c>
      <c r="D12" s="110" t="str">
        <f t="shared" si="0"/>
        <v>Planenligt</v>
      </c>
      <c r="E12" s="60">
        <f t="shared" si="1"/>
        <v>14521</v>
      </c>
    </row>
    <row r="13" spans="2:5" ht="15" customHeight="1">
      <c r="B13" s="61" t="str">
        <f>Översikt!$B$3&amp;"."&amp;ROW()-ROW(Samf1)-1</f>
        <v>A 1.8</v>
      </c>
      <c r="C13" s="340"/>
      <c r="D13" s="111" t="str">
        <f t="shared" si="0"/>
        <v>Liten avvikelse</v>
      </c>
      <c r="E13" s="62">
        <f t="shared" si="1"/>
        <v>16755</v>
      </c>
    </row>
    <row r="14" spans="2:5" ht="15" customHeight="1" thickBot="1">
      <c r="B14" s="63" t="str">
        <f>Översikt!$B$3&amp;"."&amp;ROW()-ROW(Samf1)-1</f>
        <v>A 1.9</v>
      </c>
      <c r="C14" s="341"/>
      <c r="D14" s="112" t="str">
        <f t="shared" si="0"/>
        <v>Utanför planlagt område</v>
      </c>
      <c r="E14" s="64">
        <f t="shared" si="1"/>
        <v>15638</v>
      </c>
    </row>
    <row r="15" spans="2:5" ht="15" customHeight="1">
      <c r="B15" s="59" t="str">
        <f>Översikt!$B$3&amp;"."&amp;ROW()-ROW(Samf1)-1</f>
        <v>A 1.10</v>
      </c>
      <c r="C15" s="339" t="str">
        <f>VLOOKUP(B15,TblTid1,2,0)</f>
        <v>Nybyggnad av komplementbyggnad, utan tekniskt samråd</v>
      </c>
      <c r="D15" s="110" t="str">
        <f t="shared" si="0"/>
        <v>Planenligt</v>
      </c>
      <c r="E15" s="60">
        <f t="shared" si="1"/>
        <v>5585</v>
      </c>
    </row>
    <row r="16" spans="2:5" ht="15" customHeight="1">
      <c r="B16" s="61" t="str">
        <f>Översikt!$B$3&amp;"."&amp;ROW()-ROW(Samf1)-1</f>
        <v>A 1.11</v>
      </c>
      <c r="C16" s="340"/>
      <c r="D16" s="111" t="str">
        <f t="shared" si="0"/>
        <v>Liten avvikelse</v>
      </c>
      <c r="E16" s="62">
        <f t="shared" si="1"/>
        <v>7819</v>
      </c>
    </row>
    <row r="17" spans="2:5" ht="15" customHeight="1" thickBot="1">
      <c r="B17" s="63" t="str">
        <f>Översikt!$B$3&amp;"."&amp;ROW()-ROW(Samf1)-1</f>
        <v>A 1.12</v>
      </c>
      <c r="C17" s="341"/>
      <c r="D17" s="112" t="str">
        <f t="shared" si="0"/>
        <v>Utanför planlagt område</v>
      </c>
      <c r="E17" s="64">
        <f t="shared" si="1"/>
        <v>6702</v>
      </c>
    </row>
    <row r="18" spans="2:5" ht="15" customHeight="1">
      <c r="B18" s="59" t="str">
        <f>Översikt!$B$3&amp;"."&amp;ROW()-ROW(Samf1)-1</f>
        <v>A 1.13</v>
      </c>
      <c r="C18" s="339" t="str">
        <f>VLOOKUP(B18,TblTid1,2,0)</f>
        <v>Tillbyggnad en- eller tvåbostadshus, med tekniskt samråd</v>
      </c>
      <c r="D18" s="110" t="str">
        <f t="shared" si="0"/>
        <v>Planenligt</v>
      </c>
      <c r="E18" s="60">
        <f t="shared" si="1"/>
        <v>17872</v>
      </c>
    </row>
    <row r="19" spans="2:5" ht="15" customHeight="1">
      <c r="B19" s="61" t="str">
        <f>Översikt!$B$3&amp;"."&amp;ROW()-ROW(Samf1)-1</f>
        <v>A 1.14</v>
      </c>
      <c r="C19" s="340"/>
      <c r="D19" s="111" t="str">
        <f t="shared" si="0"/>
        <v>Liten avvikelse</v>
      </c>
      <c r="E19" s="62">
        <f t="shared" si="1"/>
        <v>21223</v>
      </c>
    </row>
    <row r="20" spans="2:5" ht="15" customHeight="1" thickBot="1">
      <c r="B20" s="63" t="str">
        <f>Översikt!$B$3&amp;"."&amp;ROW()-ROW(Samf1)-1</f>
        <v>A 1.15</v>
      </c>
      <c r="C20" s="341"/>
      <c r="D20" s="112" t="str">
        <f t="shared" si="0"/>
        <v>Utanför planlagt område</v>
      </c>
      <c r="E20" s="64">
        <f t="shared" si="1"/>
        <v>18989</v>
      </c>
    </row>
    <row r="21" spans="2:5" ht="15" customHeight="1">
      <c r="B21" s="59" t="str">
        <f>Översikt!$B$3&amp;"."&amp;ROW()-ROW(Samf1)-1</f>
        <v>A 1.16</v>
      </c>
      <c r="C21" s="339" t="str">
        <f>VLOOKUP(B21,TblTid1,2,0)</f>
        <v>Tillbyggnad en- eller två bostadshus, utan tekniskt samråd</v>
      </c>
      <c r="D21" s="110" t="str">
        <f t="shared" si="0"/>
        <v>Planenligt</v>
      </c>
      <c r="E21" s="60">
        <f t="shared" si="1"/>
        <v>10053</v>
      </c>
    </row>
    <row r="22" spans="2:5" ht="15" customHeight="1">
      <c r="B22" s="61" t="str">
        <f>Översikt!$B$3&amp;"."&amp;ROW()-ROW(Samf1)-1</f>
        <v>A 1.17</v>
      </c>
      <c r="C22" s="340"/>
      <c r="D22" s="111" t="str">
        <f t="shared" si="0"/>
        <v>Liten avvikelse</v>
      </c>
      <c r="E22" s="62">
        <f t="shared" si="1"/>
        <v>13404</v>
      </c>
    </row>
    <row r="23" spans="2:5" ht="15" customHeight="1" thickBot="1">
      <c r="B23" s="63" t="str">
        <f>Översikt!$B$3&amp;"."&amp;ROW()-ROW(Samf1)-1</f>
        <v>A 1.18</v>
      </c>
      <c r="C23" s="341"/>
      <c r="D23" s="112" t="str">
        <f t="shared" si="0"/>
        <v>Utanför planlagt område</v>
      </c>
      <c r="E23" s="64">
        <f t="shared" si="1"/>
        <v>11170</v>
      </c>
    </row>
    <row r="24" spans="2:5" s="294" customFormat="1" ht="15" customHeight="1">
      <c r="B24" s="59" t="str">
        <f>Översikt!$B$3&amp;"."&amp;ROW()-ROW(Samf1)-1</f>
        <v>A 1.19</v>
      </c>
      <c r="C24" s="339" t="str">
        <f>VLOOKUP(B24,TblTid1,2,0)</f>
        <v>Tillbyggnad fritidshus, med tekniskt samråd</v>
      </c>
      <c r="D24" s="110" t="str">
        <f>VLOOKUP(B24,TblTid1,3,0)</f>
        <v>Planenligt</v>
      </c>
      <c r="E24" s="60">
        <f>VLOOKUP(B24,TblTid1,14,0)</f>
        <v>15638</v>
      </c>
    </row>
    <row r="25" spans="2:5" s="294" customFormat="1" ht="15" customHeight="1">
      <c r="B25" s="61" t="str">
        <f>Översikt!$B$3&amp;"."&amp;ROW()-ROW(Samf1)-1</f>
        <v>A 1.20</v>
      </c>
      <c r="C25" s="340"/>
      <c r="D25" s="111" t="str">
        <f>VLOOKUP(B25,TblTid1,3,0)</f>
        <v>Liten avvikelse</v>
      </c>
      <c r="E25" s="62">
        <f>VLOOKUP(B25,TblTid1,14,0)</f>
        <v>18989</v>
      </c>
    </row>
    <row r="26" spans="2:5" s="294" customFormat="1" ht="15" customHeight="1" thickBot="1">
      <c r="B26" s="63" t="str">
        <f>Översikt!$B$3&amp;"."&amp;ROW()-ROW(Samf1)-1</f>
        <v>A 1.21</v>
      </c>
      <c r="C26" s="341"/>
      <c r="D26" s="112" t="str">
        <f>VLOOKUP(B26,TblTid1,3,0)</f>
        <v>Utanför planlagt område</v>
      </c>
      <c r="E26" s="64">
        <f>VLOOKUP(B26,TblTid1,14,0)</f>
        <v>16755</v>
      </c>
    </row>
    <row r="27" spans="2:5" ht="15" customHeight="1">
      <c r="B27" s="59" t="str">
        <f>Översikt!$B$3&amp;"."&amp;ROW()-ROW(Samf1)-1</f>
        <v>A 1.22</v>
      </c>
      <c r="C27" s="339" t="str">
        <f>VLOOKUP(B27,TblTid1,2,0)</f>
        <v>Tillbyggnad fritidshus, utan tekniskt samråd</v>
      </c>
      <c r="D27" s="110" t="str">
        <f t="shared" si="0"/>
        <v>Planenligt</v>
      </c>
      <c r="E27" s="60">
        <f t="shared" si="1"/>
        <v>7819</v>
      </c>
    </row>
    <row r="28" spans="2:5" ht="15" customHeight="1" thickBot="1">
      <c r="B28" s="61" t="str">
        <f>Översikt!$B$3&amp;"."&amp;ROW()-ROW(Samf1)-1</f>
        <v>A 1.23</v>
      </c>
      <c r="C28" s="340"/>
      <c r="D28" s="111" t="str">
        <f t="shared" si="0"/>
        <v>Liten avvikelse</v>
      </c>
      <c r="E28" s="62">
        <f t="shared" si="1"/>
        <v>11170</v>
      </c>
    </row>
    <row r="29" spans="2:5" ht="19.5" customHeight="1">
      <c r="B29" s="390" t="str">
        <f>Översikt!$B$3&amp;"."&amp;ROW()-ROW(Samf1)-1</f>
        <v>A 1.24</v>
      </c>
      <c r="C29" s="339" t="s">
        <v>199</v>
      </c>
      <c r="D29" s="365"/>
      <c r="E29" s="387">
        <f>1!O34</f>
        <v>15638</v>
      </c>
    </row>
    <row r="30" spans="2:5" ht="15" customHeight="1">
      <c r="B30" s="391"/>
      <c r="C30" s="340"/>
      <c r="D30" s="366"/>
      <c r="E30" s="388"/>
    </row>
    <row r="31" spans="2:5" ht="15" customHeight="1" thickBot="1">
      <c r="B31" s="392"/>
      <c r="C31" s="341"/>
      <c r="D31" s="367"/>
      <c r="E31" s="389"/>
    </row>
    <row r="33" spans="2:5" ht="27" customHeight="1">
      <c r="B33" s="46" t="str">
        <f>Översikt!B$4</f>
        <v>A 2</v>
      </c>
      <c r="C33" s="359" t="str">
        <f>2!C3:O3</f>
        <v>Bygglov och teknisk kontroll för byggnader som inte är en- eller tvåbostadshus eller komplementbyggnader</v>
      </c>
      <c r="D33" s="359"/>
      <c r="E33" s="360"/>
    </row>
    <row r="34" spans="2:5" ht="12" thickBot="1">
      <c r="B34" s="342" t="s">
        <v>55</v>
      </c>
      <c r="C34" s="343"/>
      <c r="D34" s="344"/>
      <c r="E34" s="10" t="s">
        <v>92</v>
      </c>
    </row>
    <row r="35" spans="2:5" ht="15" customHeight="1">
      <c r="B35" s="59" t="str">
        <f>Översikt!$B$4&amp;"."&amp;ROW()-ROW(Samf2)-1</f>
        <v>A 2.1</v>
      </c>
      <c r="C35" s="339" t="str">
        <f>VLOOKUP(B35,TblTid2,2,0)</f>
        <v>Nybyggnad 0-100 kvm (BTA+OPA), med tekniskt samråd</v>
      </c>
      <c r="D35" s="110" t="str">
        <f aca="true" t="shared" si="2" ref="D35:D65">VLOOKUP(B35,TblTid2,3,0)</f>
        <v>Planenligt</v>
      </c>
      <c r="E35" s="60">
        <f aca="true" t="shared" si="3" ref="E35:E59">VLOOKUP(B35,TblTid2,14,0)</f>
        <v>26808</v>
      </c>
    </row>
    <row r="36" spans="2:5" ht="15" customHeight="1">
      <c r="B36" s="61" t="str">
        <f>Översikt!$B$4&amp;"."&amp;ROW()-ROW(Samf2)-1</f>
        <v>A 2.2</v>
      </c>
      <c r="C36" s="340"/>
      <c r="D36" s="111" t="str">
        <f t="shared" si="2"/>
        <v>Liten avvikelse</v>
      </c>
      <c r="E36" s="62">
        <f t="shared" si="3"/>
        <v>30159</v>
      </c>
    </row>
    <row r="37" spans="2:5" ht="15" customHeight="1" thickBot="1">
      <c r="B37" s="63" t="str">
        <f>Översikt!$B$4&amp;"."&amp;ROW()-ROW(Samf2)-1</f>
        <v>A 2.3</v>
      </c>
      <c r="C37" s="341"/>
      <c r="D37" s="112" t="str">
        <f t="shared" si="2"/>
        <v>Utanför planlagt område</v>
      </c>
      <c r="E37" s="64">
        <f t="shared" si="3"/>
        <v>30159</v>
      </c>
    </row>
    <row r="38" spans="2:5" ht="15" customHeight="1">
      <c r="B38" s="59" t="str">
        <f>Översikt!$B$4&amp;"."&amp;ROW()-ROW(Samf2)-1</f>
        <v>A 2.4</v>
      </c>
      <c r="C38" s="339" t="str">
        <f>VLOOKUP(B38,TblTid2,2,0)</f>
        <v>Nybyggnad 0-100  kvm (BTA+OPA), utan tekniskt samråd </v>
      </c>
      <c r="D38" s="110" t="str">
        <f t="shared" si="2"/>
        <v>Planenligt</v>
      </c>
      <c r="E38" s="60">
        <f t="shared" si="3"/>
        <v>12287</v>
      </c>
    </row>
    <row r="39" spans="2:5" ht="15" customHeight="1">
      <c r="B39" s="61" t="str">
        <f>Översikt!$B$4&amp;"."&amp;ROW()-ROW(Samf2)-1</f>
        <v>A 2.5</v>
      </c>
      <c r="C39" s="340"/>
      <c r="D39" s="111" t="str">
        <f t="shared" si="2"/>
        <v>Liten avvikelse</v>
      </c>
      <c r="E39" s="62">
        <f t="shared" si="3"/>
        <v>15638</v>
      </c>
    </row>
    <row r="40" spans="2:5" ht="15" customHeight="1" thickBot="1">
      <c r="B40" s="63" t="str">
        <f>Översikt!$B$4&amp;"."&amp;ROW()-ROW(Samf2)-1</f>
        <v>A 2.6</v>
      </c>
      <c r="C40" s="341"/>
      <c r="D40" s="112" t="str">
        <f t="shared" si="2"/>
        <v>Utanför planlagt område</v>
      </c>
      <c r="E40" s="64">
        <f t="shared" si="3"/>
        <v>15638</v>
      </c>
    </row>
    <row r="41" spans="2:5" ht="15" customHeight="1">
      <c r="B41" s="59" t="str">
        <f>Översikt!$B$4&amp;"."&amp;ROW()-ROW(Samf2)-1</f>
        <v>A 2.7</v>
      </c>
      <c r="C41" s="339" t="str">
        <f>VLOOKUP(B41,TblTid2,2,0)</f>
        <v>Nybyggnad  100-500 kvm (BTA+OPA)</v>
      </c>
      <c r="D41" s="110" t="str">
        <f t="shared" si="2"/>
        <v>Planenligt</v>
      </c>
      <c r="E41" s="60">
        <f t="shared" si="3"/>
        <v>35744</v>
      </c>
    </row>
    <row r="42" spans="2:5" ht="15" customHeight="1">
      <c r="B42" s="61" t="str">
        <f>Översikt!$B$4&amp;"."&amp;ROW()-ROW(Samf2)-1</f>
        <v>A 2.8</v>
      </c>
      <c r="C42" s="340"/>
      <c r="D42" s="111" t="str">
        <f t="shared" si="2"/>
        <v>Liten avvikelse</v>
      </c>
      <c r="E42" s="62">
        <f t="shared" si="3"/>
        <v>41329</v>
      </c>
    </row>
    <row r="43" spans="2:5" ht="15" customHeight="1" thickBot="1">
      <c r="B43" s="63" t="str">
        <f>Översikt!$B$4&amp;"."&amp;ROW()-ROW(Samf2)-1</f>
        <v>A 2.9</v>
      </c>
      <c r="C43" s="341"/>
      <c r="D43" s="112" t="str">
        <f t="shared" si="2"/>
        <v>Utanför planlagt område</v>
      </c>
      <c r="E43" s="64">
        <f t="shared" si="3"/>
        <v>41329</v>
      </c>
    </row>
    <row r="44" spans="2:5" ht="15" customHeight="1">
      <c r="B44" s="59" t="str">
        <f>Översikt!$B$4&amp;"."&amp;ROW()-ROW(Samf2)-1</f>
        <v>A 2.10</v>
      </c>
      <c r="C44" s="339" t="str">
        <f>VLOOKUP(B44,TblTid2,2,0)</f>
        <v>Nybyggnad  500-1000 kvm (BTA+OPA)</v>
      </c>
      <c r="D44" s="110" t="str">
        <f t="shared" si="2"/>
        <v>Planenligt</v>
      </c>
      <c r="E44" s="60">
        <f t="shared" si="3"/>
        <v>52499</v>
      </c>
    </row>
    <row r="45" spans="2:5" ht="15" customHeight="1">
      <c r="B45" s="61" t="str">
        <f>Översikt!$B$4&amp;"."&amp;ROW()-ROW(Samf2)-1</f>
        <v>A 2.11</v>
      </c>
      <c r="C45" s="340"/>
      <c r="D45" s="111" t="str">
        <f t="shared" si="2"/>
        <v>Liten avvikelse</v>
      </c>
      <c r="E45" s="62">
        <f t="shared" si="3"/>
        <v>58084</v>
      </c>
    </row>
    <row r="46" spans="2:5" ht="15" customHeight="1" thickBot="1">
      <c r="B46" s="63" t="str">
        <f>Översikt!$B$4&amp;"."&amp;ROW()-ROW(Samf2)-1</f>
        <v>A 2.12</v>
      </c>
      <c r="C46" s="341"/>
      <c r="D46" s="112" t="str">
        <f t="shared" si="2"/>
        <v>Utanför planlagt område</v>
      </c>
      <c r="E46" s="64">
        <f t="shared" si="3"/>
        <v>58084</v>
      </c>
    </row>
    <row r="47" spans="2:5" ht="15" customHeight="1">
      <c r="B47" s="59" t="str">
        <f>Översikt!$B$4&amp;"."&amp;ROW()-ROW(Samf2)-1</f>
        <v>A 2.13</v>
      </c>
      <c r="C47" s="339" t="str">
        <f>VLOOKUP(B47,TblTid2,2,0)</f>
        <v>Nybyggnad 1000 - 5000 kvm (BTA+OPA)</v>
      </c>
      <c r="D47" s="110" t="str">
        <f t="shared" si="2"/>
        <v>Planenligt</v>
      </c>
      <c r="E47" s="60">
        <f t="shared" si="3"/>
        <v>82658</v>
      </c>
    </row>
    <row r="48" spans="2:5" ht="15" customHeight="1">
      <c r="B48" s="61" t="str">
        <f>Översikt!$B$4&amp;"."&amp;ROW()-ROW(Samf2)-1</f>
        <v>A 2.14</v>
      </c>
      <c r="C48" s="340"/>
      <c r="D48" s="111" t="str">
        <f t="shared" si="2"/>
        <v>Liten avvikelse</v>
      </c>
      <c r="E48" s="62">
        <f t="shared" si="3"/>
        <v>89360</v>
      </c>
    </row>
    <row r="49" spans="2:5" ht="15" customHeight="1" thickBot="1">
      <c r="B49" s="63" t="str">
        <f>Översikt!$B$4&amp;"."&amp;ROW()-ROW(Samf2)-1</f>
        <v>A 2.15</v>
      </c>
      <c r="C49" s="341"/>
      <c r="D49" s="112" t="str">
        <f t="shared" si="2"/>
        <v>Utanför planlagt område</v>
      </c>
      <c r="E49" s="64">
        <f t="shared" si="3"/>
        <v>89360</v>
      </c>
    </row>
    <row r="50" spans="2:5" ht="15" customHeight="1">
      <c r="B50" s="59" t="str">
        <f>Översikt!$B$4&amp;"."&amp;ROW()-ROW(Samf2)-1</f>
        <v>A 2.16</v>
      </c>
      <c r="C50" s="339" t="str">
        <f>VLOOKUP(B50,TblTid2,2,0)</f>
        <v>Nybyggnad &gt;5000 kvm (BTA+OPA)</v>
      </c>
      <c r="D50" s="110" t="str">
        <f t="shared" si="2"/>
        <v>Planenligt</v>
      </c>
      <c r="E50" s="60">
        <f t="shared" si="3"/>
        <v>106115</v>
      </c>
    </row>
    <row r="51" spans="2:5" ht="15" customHeight="1">
      <c r="B51" s="61" t="str">
        <f>Översikt!$B$4&amp;"."&amp;ROW()-ROW(Samf2)-1</f>
        <v>A 2.17</v>
      </c>
      <c r="C51" s="340"/>
      <c r="D51" s="111" t="str">
        <f t="shared" si="2"/>
        <v>Liten avvikelse</v>
      </c>
      <c r="E51" s="62">
        <f t="shared" si="3"/>
        <v>112817</v>
      </c>
    </row>
    <row r="52" spans="2:5" ht="15" customHeight="1" thickBot="1">
      <c r="B52" s="63" t="str">
        <f>Översikt!$B$4&amp;"."&amp;ROW()-ROW(Samf2)-1</f>
        <v>A 2.18</v>
      </c>
      <c r="C52" s="341"/>
      <c r="D52" s="112" t="str">
        <f t="shared" si="2"/>
        <v>Utanför planlagt område</v>
      </c>
      <c r="E52" s="64">
        <f t="shared" si="3"/>
        <v>112817</v>
      </c>
    </row>
    <row r="53" spans="2:5" ht="15" customHeight="1">
      <c r="B53" s="59" t="str">
        <f>Översikt!$B$4&amp;"."&amp;ROW()-ROW(Samf2)-1</f>
        <v>A 2.19</v>
      </c>
      <c r="C53" s="339" t="str">
        <f>VLOOKUP(B53,TblTid2,2,0)</f>
        <v>Tillbyggnad 0-100 kvm (BTA+OPA), med tekniskt samråd</v>
      </c>
      <c r="D53" s="110" t="str">
        <f t="shared" si="2"/>
        <v>Planenligt</v>
      </c>
      <c r="E53" s="60">
        <f t="shared" si="3"/>
        <v>16755</v>
      </c>
    </row>
    <row r="54" spans="2:5" ht="15" customHeight="1">
      <c r="B54" s="61" t="str">
        <f>Översikt!$B$4&amp;"."&amp;ROW()-ROW(Samf2)-1</f>
        <v>A 2.20</v>
      </c>
      <c r="C54" s="340"/>
      <c r="D54" s="111" t="str">
        <f t="shared" si="2"/>
        <v>Liten avvikelse</v>
      </c>
      <c r="E54" s="62">
        <f t="shared" si="3"/>
        <v>21223</v>
      </c>
    </row>
    <row r="55" spans="2:5" ht="15" customHeight="1" thickBot="1">
      <c r="B55" s="63" t="str">
        <f>Översikt!$B$4&amp;"."&amp;ROW()-ROW(Samf2)-1</f>
        <v>A 2.21</v>
      </c>
      <c r="C55" s="341"/>
      <c r="D55" s="112" t="str">
        <f t="shared" si="2"/>
        <v>Utanför planlagt område</v>
      </c>
      <c r="E55" s="64">
        <f t="shared" si="3"/>
        <v>21223</v>
      </c>
    </row>
    <row r="56" spans="2:5" ht="15" customHeight="1">
      <c r="B56" s="59" t="str">
        <f>Översikt!$B$4&amp;"."&amp;ROW()-ROW(Samf2)-1</f>
        <v>A 2.22</v>
      </c>
      <c r="C56" s="339" t="str">
        <f>VLOOKUP(B56,TblTid2,2,0)</f>
        <v>Tillbyggnad 0-100 kvm (BTA+OPA), utan tekniskt samråd</v>
      </c>
      <c r="D56" s="110" t="str">
        <f t="shared" si="2"/>
        <v>Planenligt</v>
      </c>
      <c r="E56" s="60">
        <f t="shared" si="3"/>
        <v>10053</v>
      </c>
    </row>
    <row r="57" spans="2:5" ht="15" customHeight="1">
      <c r="B57" s="61" t="str">
        <f>Översikt!$B$4&amp;"."&amp;ROW()-ROW(Samf2)-1</f>
        <v>A 2.23</v>
      </c>
      <c r="C57" s="340"/>
      <c r="D57" s="111" t="str">
        <f t="shared" si="2"/>
        <v>Liten avvikelse</v>
      </c>
      <c r="E57" s="62">
        <f t="shared" si="3"/>
        <v>14521</v>
      </c>
    </row>
    <row r="58" spans="2:5" ht="15" customHeight="1" thickBot="1">
      <c r="B58" s="63" t="str">
        <f>Översikt!$B$4&amp;"."&amp;ROW()-ROW(Samf2)-1</f>
        <v>A 2.24</v>
      </c>
      <c r="C58" s="341"/>
      <c r="D58" s="112" t="str">
        <f t="shared" si="2"/>
        <v>Utanför planlagt område</v>
      </c>
      <c r="E58" s="64">
        <f t="shared" si="3"/>
        <v>14521</v>
      </c>
    </row>
    <row r="59" spans="2:5" ht="15" customHeight="1">
      <c r="B59" s="292" t="str">
        <f>Översikt!$B$4&amp;"."&amp;ROW()-ROW(Samf2)-1</f>
        <v>A 2.25</v>
      </c>
      <c r="C59" s="354" t="str">
        <f>VLOOKUP(B59,TblTid2,2,0)</f>
        <v>Tillbyggnad &gt;100-500 kvm (BTA+OPA) (Över 500 kvadratmeter går som nybyggnad)</v>
      </c>
      <c r="D59" s="148" t="str">
        <f t="shared" si="2"/>
        <v>Planenligt</v>
      </c>
      <c r="E59" s="321">
        <f t="shared" si="3"/>
        <v>33510</v>
      </c>
    </row>
    <row r="60" spans="2:5" s="287" customFormat="1" ht="15" customHeight="1">
      <c r="B60" s="168" t="str">
        <f>Översikt!$B$4&amp;"."&amp;ROW()-ROW(Samf2)-1</f>
        <v>A 2.26</v>
      </c>
      <c r="C60" s="393"/>
      <c r="D60" s="111" t="str">
        <f t="shared" si="2"/>
        <v>Liten avvikelse</v>
      </c>
      <c r="E60" s="155">
        <f>2!O30</f>
        <v>39095</v>
      </c>
    </row>
    <row r="61" spans="2:5" ht="15" customHeight="1" thickBot="1">
      <c r="B61" s="150" t="str">
        <f>Översikt!$B$4&amp;"."&amp;ROW()-ROW(Samf2)-1</f>
        <v>A 2.27</v>
      </c>
      <c r="C61" s="361"/>
      <c r="D61" s="151" t="str">
        <f t="shared" si="2"/>
        <v>Utanför planlagt område</v>
      </c>
      <c r="E61" s="152">
        <f>VLOOKUP(B61,TblTid2,14,0)</f>
        <v>39095</v>
      </c>
    </row>
    <row r="62" spans="2:5" ht="15" customHeight="1">
      <c r="B62" s="147" t="str">
        <f>Översikt!$B$4&amp;"."&amp;ROW()-ROW(Samf2)-1</f>
        <v>A 2.28</v>
      </c>
      <c r="C62" s="354" t="str">
        <f>VLOOKUP(B62,TblTid2,2,0)</f>
        <v>Fasadändring, med tekniskt samråd</v>
      </c>
      <c r="D62" s="148" t="str">
        <f t="shared" si="2"/>
        <v>Planenligt</v>
      </c>
      <c r="E62" s="149">
        <f>VLOOKUP(B62,TblTid2,14,0)</f>
        <v>14521</v>
      </c>
    </row>
    <row r="63" spans="2:5" ht="15" customHeight="1" thickBot="1">
      <c r="B63" s="150" t="str">
        <f>Översikt!$B$4&amp;"."&amp;ROW()-ROW(Samf2)-1</f>
        <v>A 2.29</v>
      </c>
      <c r="C63" s="361"/>
      <c r="D63" s="151" t="str">
        <f t="shared" si="2"/>
        <v>Liten avvikelse</v>
      </c>
      <c r="E63" s="152">
        <f>VLOOKUP(B63,TblTid2,14,0)</f>
        <v>16755</v>
      </c>
    </row>
    <row r="64" spans="2:5" ht="15" customHeight="1">
      <c r="B64" s="147" t="str">
        <f>Översikt!$B$4&amp;"."&amp;ROW()-ROW(Samf2)-1</f>
        <v>A 2.30</v>
      </c>
      <c r="C64" s="354" t="str">
        <f>VLOOKUP(B64,TblTid2,2,0)</f>
        <v>Fasadändring, utan tekniskt samråd</v>
      </c>
      <c r="D64" s="148" t="str">
        <f t="shared" si="2"/>
        <v>Planenligt</v>
      </c>
      <c r="E64" s="149">
        <f>VLOOKUP(B64,TblTid2,14,0)</f>
        <v>5585</v>
      </c>
    </row>
    <row r="65" spans="2:5" ht="15" customHeight="1">
      <c r="B65" s="153" t="str">
        <f>Översikt!$B$4&amp;"."&amp;ROW()-ROW(Samf2)-1</f>
        <v>A 2.31</v>
      </c>
      <c r="C65" s="355"/>
      <c r="D65" s="154" t="str">
        <f t="shared" si="2"/>
        <v>Liten avvikelse</v>
      </c>
      <c r="E65" s="155">
        <f>VLOOKUP(B65,TblTid2,14,0)</f>
        <v>7819</v>
      </c>
    </row>
    <row r="67" spans="2:5" ht="27" customHeight="1">
      <c r="B67" s="46" t="str">
        <f>Översikt!B$5</f>
        <v>A 3</v>
      </c>
      <c r="C67" s="359" t="str">
        <f>3!C3:O3</f>
        <v>Bygglov och teknisk kontroll för skyltar och ljusanordningar</v>
      </c>
      <c r="D67" s="359"/>
      <c r="E67" s="360"/>
    </row>
    <row r="68" spans="2:5" ht="12" thickBot="1">
      <c r="B68" s="342" t="s">
        <v>55</v>
      </c>
      <c r="C68" s="343"/>
      <c r="D68" s="344"/>
      <c r="E68" s="10" t="s">
        <v>92</v>
      </c>
    </row>
    <row r="69" spans="2:5" ht="25.5" customHeight="1">
      <c r="B69" s="61" t="str">
        <f>Översikt!$B$5&amp;"."&amp;ROW()-ROW(Samf3)-1</f>
        <v>A 3.1</v>
      </c>
      <c r="C69" s="354" t="s">
        <v>56</v>
      </c>
      <c r="D69" s="148" t="s">
        <v>2</v>
      </c>
      <c r="E69" s="62">
        <f>3!O5</f>
        <v>6702</v>
      </c>
    </row>
    <row r="70" spans="2:5" ht="17.25" customHeight="1" thickBot="1">
      <c r="B70" s="61" t="str">
        <f>Översikt!$B$5&amp;"."&amp;ROW()-ROW(Samf3)-1</f>
        <v>A 3.2</v>
      </c>
      <c r="C70" s="361"/>
      <c r="D70" s="151" t="s">
        <v>10</v>
      </c>
      <c r="E70" s="62">
        <f>3!O6</f>
        <v>7819</v>
      </c>
    </row>
    <row r="71" spans="2:5" s="294" customFormat="1" ht="27" customHeight="1">
      <c r="B71" s="61" t="str">
        <f>Översikt!$B$5&amp;"."&amp;ROW()-ROW(Samf3)-1</f>
        <v>A 3.3</v>
      </c>
      <c r="C71" s="354" t="s">
        <v>57</v>
      </c>
      <c r="D71" s="148" t="s">
        <v>2</v>
      </c>
      <c r="E71" s="62">
        <f>3!O7</f>
        <v>7819</v>
      </c>
    </row>
    <row r="72" spans="2:5" s="294" customFormat="1" ht="17.25" customHeight="1" thickBot="1">
      <c r="B72" s="61" t="str">
        <f>Översikt!$B$5&amp;"."&amp;ROW()-ROW(Samf3)-1</f>
        <v>A 3.4</v>
      </c>
      <c r="C72" s="361"/>
      <c r="D72" s="151" t="s">
        <v>10</v>
      </c>
      <c r="E72" s="62">
        <f>3!O8</f>
        <v>8936</v>
      </c>
    </row>
    <row r="73" spans="2:5" s="294" customFormat="1" ht="41.25" customHeight="1">
      <c r="B73" s="61" t="str">
        <f>Översikt!$B$5&amp;"."&amp;ROW()-ROW(Samf3)-1</f>
        <v>A 3.5</v>
      </c>
      <c r="C73" s="383" t="s">
        <v>114</v>
      </c>
      <c r="D73" s="384"/>
      <c r="E73" s="62">
        <f>3!O9</f>
        <v>2234</v>
      </c>
    </row>
    <row r="75" spans="2:5" ht="27" customHeight="1">
      <c r="B75" s="46" t="str">
        <f>Översikt!B$6</f>
        <v>A 4</v>
      </c>
      <c r="C75" s="345" t="str">
        <f>4!C3</f>
        <v>Bygglov och teknisk kontroll för andra anläggningar än byggnader, del 1</v>
      </c>
      <c r="D75" s="345"/>
      <c r="E75" s="346"/>
    </row>
    <row r="76" spans="2:5" ht="11.25">
      <c r="B76" s="342" t="s">
        <v>55</v>
      </c>
      <c r="C76" s="343"/>
      <c r="D76" s="344"/>
      <c r="E76" s="10" t="s">
        <v>92</v>
      </c>
    </row>
    <row r="77" spans="2:5" ht="44.25" customHeight="1">
      <c r="B77" s="61" t="str">
        <f>Översikt!$B$6&amp;"."&amp;ROW()-ROW(Samf4)-1</f>
        <v>A 4.1</v>
      </c>
      <c r="C77" s="347" t="str">
        <f aca="true" t="shared" si="4" ref="C77:C83">VLOOKUP(B77,TblTid4,2,0)</f>
        <v>Anordnande, inrättande, uppförande, flytt eller väsentlig ändring av nöjesparker, djurparker, idrottsplatser, skidbackar med liftar, kabinbanor, campingplatser, skjutbanor, småbåtshamnar, friluftsbad, motorbanor och golfbanor</v>
      </c>
      <c r="D77" s="348"/>
      <c r="E77" s="66" t="str">
        <f aca="true" t="shared" si="5" ref="E77:E83">VLOOKUP(B77,TblTid4,4,0)</f>
        <v>Timdebitering</v>
      </c>
    </row>
    <row r="78" spans="2:5" ht="26.25" customHeight="1">
      <c r="B78" s="61" t="str">
        <f>Översikt!$B$6&amp;"."&amp;ROW()-ROW(Samf4)-1</f>
        <v>A 4.2</v>
      </c>
      <c r="C78" s="347" t="str">
        <f t="shared" si="4"/>
        <v>Anordnande, inrättande, uppförande, flytt eller väsentlig ändring av upplag och materialgårdar</v>
      </c>
      <c r="D78" s="348">
        <f aca="true" t="shared" si="6" ref="D78:D83">VLOOKUP(B78,TblTid4,3,0)</f>
        <v>0</v>
      </c>
      <c r="E78" s="66" t="str">
        <f t="shared" si="5"/>
        <v>Timdebitering</v>
      </c>
    </row>
    <row r="79" spans="2:5" ht="27" customHeight="1">
      <c r="B79" s="61" t="str">
        <f>Översikt!$B$6&amp;"."&amp;ROW()-ROW(Samf4)-1</f>
        <v>A 4.3</v>
      </c>
      <c r="C79" s="347" t="str">
        <f t="shared" si="4"/>
        <v>Anordnande, inrättande, uppförande, flytt eller väsentlig ändring av tunnlar och bergrum som inte är avsedda för väg, järnväg, tunnelbana eller gruvdrift</v>
      </c>
      <c r="D79" s="348">
        <f t="shared" si="6"/>
        <v>0</v>
      </c>
      <c r="E79" s="66" t="str">
        <f t="shared" si="5"/>
        <v>Timdebitering</v>
      </c>
    </row>
    <row r="80" spans="2:5" ht="44.25" customHeight="1">
      <c r="B80" s="61" t="str">
        <f>Översikt!$B$6&amp;"."&amp;ROW()-ROW(Samf4)-1</f>
        <v>A 4.4</v>
      </c>
      <c r="C80" s="347" t="str">
        <f t="shared" si="4"/>
        <v>Anordnande, inrättande, uppförande, flytt eller väsentlig ändring av fasta cisterner och andra fasta anläggningar för kemiska produkter som är hälso- och miljöfarliga och för varor som kan medföra brand eller andra olyckshändelser</v>
      </c>
      <c r="D80" s="348">
        <f t="shared" si="6"/>
        <v>0</v>
      </c>
      <c r="E80" s="66" t="str">
        <f t="shared" si="5"/>
        <v>Timdebitering</v>
      </c>
    </row>
    <row r="81" spans="2:5" ht="27.75" customHeight="1">
      <c r="B81" s="61" t="str">
        <f>Översikt!$B$6&amp;"."&amp;ROW()-ROW(Samf4)-1</f>
        <v>A 4.5</v>
      </c>
      <c r="C81" s="347" t="str">
        <f t="shared" si="4"/>
        <v>Anordnande, inrättande, uppförande, flytt eller väsentlig ändring av radio- eller telemaster eller torn</v>
      </c>
      <c r="D81" s="348">
        <f t="shared" si="6"/>
        <v>0</v>
      </c>
      <c r="E81" s="66" t="str">
        <f t="shared" si="5"/>
        <v>Timdebitering</v>
      </c>
    </row>
    <row r="82" spans="2:5" ht="50.25" customHeight="1">
      <c r="B82" s="61" t="str">
        <f>Översikt!$B$6&amp;"."&amp;ROW()-ROW(Samf4)-1</f>
        <v>A 4.6</v>
      </c>
      <c r="C82" s="347" t="str">
        <f t="shared" si="4"/>
        <v>Anordnande, inrättande, uppförande, flytt eller väsentlig ändring av vindkraftverk som a) är högre än 20 meter över markytan b) placeras på ett avstånd från gränsen som är mindre än kraftverkets höjd över marken c) monteras fast på en byggnad, eller d) har en vindturbin med en diameter som är större än tre meter</v>
      </c>
      <c r="D82" s="348">
        <f t="shared" si="6"/>
        <v>0</v>
      </c>
      <c r="E82" s="66" t="str">
        <f t="shared" si="5"/>
        <v>Timdebitering</v>
      </c>
    </row>
    <row r="83" spans="2:5" ht="24.75" customHeight="1">
      <c r="B83" s="61" t="str">
        <f>Översikt!$B$6&amp;"."&amp;ROW()-ROW(Samf4)-1</f>
        <v>A 4.7</v>
      </c>
      <c r="C83" s="347" t="str">
        <f t="shared" si="4"/>
        <v>Anordnande, inrättande, uppförande, flytt eller väsentlig ändring av begravningsplatser</v>
      </c>
      <c r="D83" s="348">
        <f t="shared" si="6"/>
        <v>0</v>
      </c>
      <c r="E83" s="66" t="str">
        <f t="shared" si="5"/>
        <v>Timdebitering</v>
      </c>
    </row>
    <row r="84" spans="4:5" ht="11.25">
      <c r="D84" s="56"/>
      <c r="E84" s="56"/>
    </row>
    <row r="85" spans="2:5" ht="27" customHeight="1">
      <c r="B85" s="46" t="str">
        <f>Översikt!B$7</f>
        <v>A 5</v>
      </c>
      <c r="C85" s="345" t="str">
        <f>5!C3</f>
        <v>Bygglov och teknisk kontroll för andra anläggningar än byggnader, del 2 (murar och plank, parkeringsplatser utomhus och transformatorstationer)</v>
      </c>
      <c r="D85" s="345"/>
      <c r="E85" s="346"/>
    </row>
    <row r="86" spans="2:5" ht="12" thickBot="1">
      <c r="B86" s="349" t="s">
        <v>55</v>
      </c>
      <c r="C86" s="350"/>
      <c r="D86" s="351"/>
      <c r="E86" s="10" t="s">
        <v>92</v>
      </c>
    </row>
    <row r="87" spans="2:5" ht="16.5" customHeight="1">
      <c r="B87" s="59" t="str">
        <f>Översikt!$B$7&amp;"."&amp;ROW()-ROW(Samf5)-1</f>
        <v>A 5.1</v>
      </c>
      <c r="C87" s="356" t="str">
        <f>VLOOKUP(B87,TblTid5,2,0)</f>
        <v>Anordnande, inrättande, uppförande, flytt eller väsentlig ändring av mur eller plank, med tekniskt samråd</v>
      </c>
      <c r="D87" s="114" t="str">
        <f aca="true" t="shared" si="7" ref="D87:D101">VLOOKUP(B87,TblTid5,3,0)</f>
        <v>Planenligt</v>
      </c>
      <c r="E87" s="60">
        <f aca="true" t="shared" si="8" ref="E87:E101">VLOOKUP(B87,TblTid5,14,0)</f>
        <v>8936</v>
      </c>
    </row>
    <row r="88" spans="2:5" ht="16.5" customHeight="1">
      <c r="B88" s="61" t="str">
        <f>Översikt!$B$7&amp;"."&amp;ROW()-ROW(Samf5)-1</f>
        <v>A 5.2</v>
      </c>
      <c r="C88" s="357"/>
      <c r="D88" s="115" t="str">
        <f t="shared" si="7"/>
        <v>Liten avvikelse</v>
      </c>
      <c r="E88" s="62">
        <f t="shared" si="8"/>
        <v>11170</v>
      </c>
    </row>
    <row r="89" spans="2:5" ht="16.5" customHeight="1" thickBot="1">
      <c r="B89" s="63" t="str">
        <f>Översikt!$B$7&amp;"."&amp;ROW()-ROW(Samf5)-1</f>
        <v>A 5.3</v>
      </c>
      <c r="C89" s="358"/>
      <c r="D89" s="116" t="str">
        <f t="shared" si="7"/>
        <v>Utanför planlagt område</v>
      </c>
      <c r="E89" s="64">
        <f t="shared" si="8"/>
        <v>11170</v>
      </c>
    </row>
    <row r="90" spans="2:5" ht="16.5" customHeight="1">
      <c r="B90" s="59" t="str">
        <f>Översikt!$B$7&amp;"."&amp;ROW()-ROW(Samf5)-1</f>
        <v>A 5.4</v>
      </c>
      <c r="C90" s="356" t="str">
        <f>VLOOKUP(B90,TblTid5,2,0)</f>
        <v>Anordnande, inrättande, uppförande, flytt eller väsentlig ändring av mur eller plank, utan tekniskt samråd</v>
      </c>
      <c r="D90" s="114" t="str">
        <f t="shared" si="7"/>
        <v>Planenligt</v>
      </c>
      <c r="E90" s="60">
        <f t="shared" si="8"/>
        <v>6702</v>
      </c>
    </row>
    <row r="91" spans="2:5" ht="16.5" customHeight="1">
      <c r="B91" s="61" t="str">
        <f>Översikt!$B$7&amp;"."&amp;ROW()-ROW(Samf5)-1</f>
        <v>A 5.5</v>
      </c>
      <c r="C91" s="357"/>
      <c r="D91" s="115" t="str">
        <f t="shared" si="7"/>
        <v>Liten avvikelse</v>
      </c>
      <c r="E91" s="62">
        <f t="shared" si="8"/>
        <v>8936</v>
      </c>
    </row>
    <row r="92" spans="2:5" ht="16.5" customHeight="1" thickBot="1">
      <c r="B92" s="63" t="str">
        <f>Översikt!$B$7&amp;"."&amp;ROW()-ROW(Samf5)-1</f>
        <v>A 5.6</v>
      </c>
      <c r="C92" s="358"/>
      <c r="D92" s="116" t="str">
        <f t="shared" si="7"/>
        <v>Utanför planlagt område</v>
      </c>
      <c r="E92" s="64">
        <f t="shared" si="8"/>
        <v>8936</v>
      </c>
    </row>
    <row r="93" spans="2:5" ht="16.5" customHeight="1">
      <c r="B93" s="59" t="str">
        <f>Översikt!$B$7&amp;"."&amp;ROW()-ROW(Samf5)-1</f>
        <v>A 5.7</v>
      </c>
      <c r="C93" s="356" t="str">
        <f>VLOOKUP(B93,TblTid5,2,0)</f>
        <v>Anordnande, inrättande, uppförande, flytt eller väsentlig ändring av parkeringsplatser utomhus, med tekniskt samråd</v>
      </c>
      <c r="D93" s="114" t="str">
        <f t="shared" si="7"/>
        <v>Planenligt</v>
      </c>
      <c r="E93" s="60">
        <f t="shared" si="8"/>
        <v>10053</v>
      </c>
    </row>
    <row r="94" spans="2:5" ht="16.5" customHeight="1">
      <c r="B94" s="61" t="str">
        <f>Översikt!$B$7&amp;"."&amp;ROW()-ROW(Samf5)-1</f>
        <v>A 5.8</v>
      </c>
      <c r="C94" s="357"/>
      <c r="D94" s="115" t="str">
        <f t="shared" si="7"/>
        <v>Liten avvikelse</v>
      </c>
      <c r="E94" s="62">
        <f t="shared" si="8"/>
        <v>13404</v>
      </c>
    </row>
    <row r="95" spans="2:5" ht="16.5" customHeight="1" thickBot="1">
      <c r="B95" s="63" t="str">
        <f>Översikt!$B$7&amp;"."&amp;ROW()-ROW(Samf5)-1</f>
        <v>A 5.9</v>
      </c>
      <c r="C95" s="358"/>
      <c r="D95" s="116" t="str">
        <f t="shared" si="7"/>
        <v>Utanför planlagt område</v>
      </c>
      <c r="E95" s="64">
        <f t="shared" si="8"/>
        <v>13404</v>
      </c>
    </row>
    <row r="96" spans="2:5" ht="16.5" customHeight="1">
      <c r="B96" s="59" t="str">
        <f>Översikt!$B$7&amp;"."&amp;ROW()-ROW(Samf5)-1</f>
        <v>A 5.10</v>
      </c>
      <c r="C96" s="356" t="str">
        <f>VLOOKUP(B96,TblTid5,2,0)</f>
        <v>Anordnande, inrättande, uppförande, flytt eller väsentlig ändring av parkeringsplatser utomhus, utan tekniskt samråd</v>
      </c>
      <c r="D96" s="114" t="str">
        <f t="shared" si="7"/>
        <v>Planenligt</v>
      </c>
      <c r="E96" s="60">
        <f t="shared" si="8"/>
        <v>8936</v>
      </c>
    </row>
    <row r="97" spans="2:5" ht="16.5" customHeight="1">
      <c r="B97" s="61" t="str">
        <f>Översikt!$B$7&amp;"."&amp;ROW()-ROW(Samf5)-1</f>
        <v>A 5.11</v>
      </c>
      <c r="C97" s="357"/>
      <c r="D97" s="115" t="str">
        <f t="shared" si="7"/>
        <v>Liten avvikelse</v>
      </c>
      <c r="E97" s="62">
        <f t="shared" si="8"/>
        <v>12287</v>
      </c>
    </row>
    <row r="98" spans="2:5" ht="16.5" customHeight="1" thickBot="1">
      <c r="B98" s="63" t="str">
        <f>Översikt!$B$7&amp;"."&amp;ROW()-ROW(Samf5)-1</f>
        <v>A 5.12</v>
      </c>
      <c r="C98" s="358"/>
      <c r="D98" s="116" t="str">
        <f t="shared" si="7"/>
        <v>Utanför planlagt område</v>
      </c>
      <c r="E98" s="64">
        <f t="shared" si="8"/>
        <v>12287</v>
      </c>
    </row>
    <row r="99" spans="2:5" ht="16.5" customHeight="1">
      <c r="B99" s="59" t="str">
        <f>Översikt!$B$7&amp;"."&amp;ROW()-ROW(Samf5)-1</f>
        <v>A 5.13</v>
      </c>
      <c r="C99" s="356" t="str">
        <f>VLOOKUP(B99,TblTid5,2,0)</f>
        <v>Anordnande, inrättande, uppförande, flytt eller väsentlig ändring av transformatorstation</v>
      </c>
      <c r="D99" s="114" t="str">
        <f t="shared" si="7"/>
        <v>Planenligt</v>
      </c>
      <c r="E99" s="60">
        <f t="shared" si="8"/>
        <v>8936</v>
      </c>
    </row>
    <row r="100" spans="2:5" ht="16.5" customHeight="1">
      <c r="B100" s="61" t="str">
        <f>Översikt!$B$7&amp;"."&amp;ROW()-ROW(Samf5)-1</f>
        <v>A 5.14</v>
      </c>
      <c r="C100" s="357"/>
      <c r="D100" s="115" t="str">
        <f t="shared" si="7"/>
        <v>Liten avvikelse</v>
      </c>
      <c r="E100" s="62">
        <f t="shared" si="8"/>
        <v>12287</v>
      </c>
    </row>
    <row r="101" spans="2:5" ht="16.5" customHeight="1" thickBot="1">
      <c r="B101" s="63" t="str">
        <f>Översikt!$B$7&amp;"."&amp;ROW()-ROW(Samf5)-1</f>
        <v>A 5.15</v>
      </c>
      <c r="C101" s="358"/>
      <c r="D101" s="116" t="str">
        <f t="shared" si="7"/>
        <v>Utanför planlagt område</v>
      </c>
      <c r="E101" s="64">
        <f t="shared" si="8"/>
        <v>12287</v>
      </c>
    </row>
    <row r="103" spans="2:5" ht="27" customHeight="1">
      <c r="B103" s="46" t="str">
        <f>Översikt!B$8</f>
        <v>A 6</v>
      </c>
      <c r="C103" s="345" t="str">
        <f>'6-7'!C3:I3</f>
        <v>Förlängning av tidsbegränsat bygglov</v>
      </c>
      <c r="D103" s="345"/>
      <c r="E103" s="346"/>
    </row>
    <row r="104" spans="2:5" ht="11.25">
      <c r="B104" s="342" t="s">
        <v>55</v>
      </c>
      <c r="C104" s="343"/>
      <c r="D104" s="344"/>
      <c r="E104" s="10" t="s">
        <v>92</v>
      </c>
    </row>
    <row r="105" spans="2:5" ht="15" customHeight="1">
      <c r="B105" s="61" t="str">
        <f>Översikt!$B$8&amp;"."&amp;ROW()-ROW(Samf6)-1</f>
        <v>A 6.1</v>
      </c>
      <c r="C105" s="113" t="str">
        <f>VLOOKUP(B105,TblTid6,2,0)</f>
        <v>Förlängning av tidsbegränsat bygglov </v>
      </c>
      <c r="D105" s="45"/>
      <c r="E105" s="62">
        <f>VLOOKUP(B105,TblTid6,8,0)</f>
        <v>7819</v>
      </c>
    </row>
    <row r="107" spans="2:5" ht="27" customHeight="1">
      <c r="B107" s="46" t="str">
        <f>Översikt!B$9</f>
        <v>A 7</v>
      </c>
      <c r="C107" s="345" t="str">
        <f>'6-7'!C8:I8</f>
        <v>Förlängning av tidsbegränsat bygglov för ändamål av säsongskaraktär</v>
      </c>
      <c r="D107" s="345"/>
      <c r="E107" s="346"/>
    </row>
    <row r="108" spans="2:5" ht="11.25">
      <c r="B108" s="342" t="s">
        <v>55</v>
      </c>
      <c r="C108" s="343"/>
      <c r="D108" s="344"/>
      <c r="E108" s="10" t="s">
        <v>92</v>
      </c>
    </row>
    <row r="109" spans="2:5" ht="15" customHeight="1">
      <c r="B109" s="61" t="str">
        <f>Översikt!$B$9&amp;"."&amp;ROW()-ROW(Samf7)-1</f>
        <v>A 7.1</v>
      </c>
      <c r="C109" s="347" t="str">
        <f>VLOOKUP(B109,TblTid7,2,0)</f>
        <v>Förlängning av tidsbegränsat bygglov för ändamål av säsongskaraktär</v>
      </c>
      <c r="D109" s="348"/>
      <c r="E109" s="62">
        <f>VLOOKUP(B109,TblTid7,8,0)</f>
        <v>4468</v>
      </c>
    </row>
    <row r="111" spans="2:5" ht="27" customHeight="1">
      <c r="B111" s="46" t="str">
        <f>Översikt!B$10</f>
        <v>A 8</v>
      </c>
      <c r="C111" s="345" t="str">
        <f>8!C2:N2</f>
        <v>Anmälningspliktiga åtgärder</v>
      </c>
      <c r="D111" s="345"/>
      <c r="E111" s="346"/>
    </row>
    <row r="112" spans="2:5" ht="12" thickBot="1">
      <c r="B112" s="374" t="s">
        <v>55</v>
      </c>
      <c r="C112" s="375"/>
      <c r="D112" s="376"/>
      <c r="E112" s="10" t="s">
        <v>92</v>
      </c>
    </row>
    <row r="113" spans="2:5" ht="12" customHeight="1">
      <c r="B113" s="170" t="str">
        <f>Översikt!$B$10&amp;"."&amp;ROW()-ROW(Samf8)-1</f>
        <v>A 8.1</v>
      </c>
      <c r="C113" s="370" t="str">
        <f aca="true" t="shared" si="9" ref="C113:C125">VLOOKUP(B113,TblTid8,2,0)</f>
        <v>Rivning av byggnad eller del av en byggnad, utan tekniskt samråd
</v>
      </c>
      <c r="D113" s="371"/>
      <c r="E113" s="171">
        <f aca="true" t="shared" si="10" ref="E113:E125">VLOOKUP(B113,TblTid8,13,0)</f>
        <v>4468</v>
      </c>
    </row>
    <row r="114" spans="2:5" ht="15" customHeight="1" thickBot="1">
      <c r="B114" s="172" t="str">
        <f>Översikt!$B$10&amp;"."&amp;ROW()-ROW(Samf8)-1</f>
        <v>A 8.2</v>
      </c>
      <c r="C114" s="372" t="str">
        <f t="shared" si="9"/>
        <v>Nybyggnad eller tillbyggnad som enligt 9 kap. 7 § plan-och bygglagen (2010:900) har undantagits från krav på bygglov, med tekniskt samråd
</v>
      </c>
      <c r="D114" s="373"/>
      <c r="E114" s="173">
        <f t="shared" si="10"/>
        <v>11170</v>
      </c>
    </row>
    <row r="115" spans="2:5" ht="30" customHeight="1">
      <c r="B115" s="170" t="str">
        <f>Översikt!$B$10&amp;"."&amp;ROW()-ROW(Samf8)-1</f>
        <v>A 8.3</v>
      </c>
      <c r="C115" s="370" t="str">
        <f t="shared" si="9"/>
        <v>Nybyggnad eller tillbyggnad som enligt 9 kap. 7 § plan-och bygglagen (2010:900) har undantagits från krav på bygglov, utan tekniskt samråd
</v>
      </c>
      <c r="D115" s="371"/>
      <c r="E115" s="171">
        <f t="shared" si="10"/>
        <v>5585</v>
      </c>
    </row>
    <row r="116" spans="2:5" ht="29.25" customHeight="1" thickBot="1">
      <c r="B116" s="172" t="str">
        <f>Översikt!$B$10&amp;"."&amp;ROW()-ROW(Samf8)-1</f>
        <v>A 8.4</v>
      </c>
      <c r="C116" s="372" t="str">
        <f t="shared" si="9"/>
        <v>Ändring av en byggnad, om ändringen innebär att konstruktionen av byggnadens bärande delar berörs eller byggnadens planlösning påverkas avsevärt, med tekniskt samråd
</v>
      </c>
      <c r="D116" s="373"/>
      <c r="E116" s="173">
        <f t="shared" si="10"/>
        <v>12287</v>
      </c>
    </row>
    <row r="117" spans="2:5" ht="39.75" customHeight="1">
      <c r="B117" s="168" t="str">
        <f>Översikt!$B$10&amp;"."&amp;ROW()-ROW(Samf8)-1</f>
        <v>A 8.5</v>
      </c>
      <c r="C117" s="385" t="str">
        <f t="shared" si="9"/>
        <v>Ändring av en byggnad, om ändringen innebär att konstruktionen av byggnadens bärande delar berörs eller byggnadens planlösning påverkas avsevärt, utan tekniskt samråd
</v>
      </c>
      <c r="D117" s="386"/>
      <c r="E117" s="169">
        <f t="shared" si="10"/>
        <v>4468</v>
      </c>
    </row>
    <row r="118" spans="2:5" ht="39.75" customHeight="1" thickBot="1">
      <c r="B118" s="61" t="str">
        <f>Översikt!$B$10&amp;"."&amp;ROW()-ROW(Samf8)-1</f>
        <v>A 8.6</v>
      </c>
      <c r="C118" s="347" t="str">
        <f t="shared" si="9"/>
        <v>Installation eller väsentlig ändring av hiss, med tekniskt samråd
</v>
      </c>
      <c r="D118" s="348"/>
      <c r="E118" s="62">
        <f t="shared" si="10"/>
        <v>10053</v>
      </c>
    </row>
    <row r="119" spans="2:5" ht="15" customHeight="1">
      <c r="B119" s="170" t="str">
        <f>Översikt!$B$10&amp;"."&amp;ROW()-ROW(Samf8)-1</f>
        <v>A 8.7</v>
      </c>
      <c r="C119" s="370" t="str">
        <f t="shared" si="9"/>
        <v>Installation eller väsentlig ändring av hiss, utan tekniskt samråd
</v>
      </c>
      <c r="D119" s="371"/>
      <c r="E119" s="171">
        <f t="shared" si="10"/>
        <v>4468</v>
      </c>
    </row>
    <row r="120" spans="2:5" ht="15" customHeight="1" thickBot="1">
      <c r="B120" s="172" t="str">
        <f>Översikt!$B$10&amp;"."&amp;ROW()-ROW(Samf8)-1</f>
        <v>A 8.8</v>
      </c>
      <c r="C120" s="372" t="str">
        <f t="shared" si="9"/>
        <v>Installation eller väsentlig ändring av eldstad eller rökkanal, med tekniskt samråd
</v>
      </c>
      <c r="D120" s="373"/>
      <c r="E120" s="173">
        <f t="shared" si="10"/>
        <v>8936</v>
      </c>
    </row>
    <row r="121" spans="2:5" ht="24.75" customHeight="1">
      <c r="B121" s="61" t="str">
        <f>Översikt!$B$10&amp;"."&amp;ROW()-ROW(Samf8)-1</f>
        <v>A 8.9</v>
      </c>
      <c r="C121" s="347" t="str">
        <f t="shared" si="9"/>
        <v>Installation eller väsentlig ändring av eldstad eller rökkanal, utan tekniskt samråd
</v>
      </c>
      <c r="D121" s="348"/>
      <c r="E121" s="62">
        <f t="shared" si="10"/>
        <v>2234</v>
      </c>
    </row>
    <row r="122" spans="2:5" ht="27.75" customHeight="1" thickBot="1">
      <c r="B122" s="61" t="str">
        <f>Översikt!$B$10&amp;"."&amp;ROW()-ROW(Samf8)-1</f>
        <v>A 8.10</v>
      </c>
      <c r="C122" s="347" t="str">
        <f t="shared" si="9"/>
        <v>Installation eller väsentlig ändring av anordning för ventilation, med tekniskt samråd
</v>
      </c>
      <c r="D122" s="348"/>
      <c r="E122" s="62">
        <f t="shared" si="10"/>
        <v>11170</v>
      </c>
    </row>
    <row r="123" spans="2:5" ht="27.75" customHeight="1">
      <c r="B123" s="170" t="str">
        <f>Översikt!$B$10&amp;"."&amp;ROW()-ROW(Samf8)-1</f>
        <v>A 8.11</v>
      </c>
      <c r="C123" s="370" t="str">
        <f t="shared" si="9"/>
        <v>Installation eller väsentlig ändring av anordning för ventilation, utan tekniskt samråd
</v>
      </c>
      <c r="D123" s="371"/>
      <c r="E123" s="171">
        <f t="shared" si="10"/>
        <v>4468</v>
      </c>
    </row>
    <row r="124" spans="2:5" ht="28.5" customHeight="1" thickBot="1">
      <c r="B124" s="172" t="str">
        <f>Översikt!$B$10&amp;"."&amp;ROW()-ROW(Samf8)-1</f>
        <v>A 8.12</v>
      </c>
      <c r="C124" s="372" t="str">
        <f t="shared" si="9"/>
        <v>Installation eller väsentlig ändring av anläggning för vattenförsörjning eller avlopp i en byggnad eller inom en tomt, med tekniskt samråd
</v>
      </c>
      <c r="D124" s="373"/>
      <c r="E124" s="173">
        <f t="shared" si="10"/>
        <v>12287</v>
      </c>
    </row>
    <row r="125" spans="2:5" ht="30" customHeight="1">
      <c r="B125" s="61" t="str">
        <f>Översikt!$B$10&amp;"."&amp;ROW()-ROW(Samf8)-1</f>
        <v>A 8.13</v>
      </c>
      <c r="C125" s="347" t="str">
        <f t="shared" si="9"/>
        <v>Installation eller väsentlig ändring av en anläggning för vattenförsörjning eller avlopp i en byggnad eller inom en tomt, utan tekniskt samråd
</v>
      </c>
      <c r="D125" s="348"/>
      <c r="E125" s="62">
        <f t="shared" si="10"/>
        <v>4468</v>
      </c>
    </row>
    <row r="126" spans="2:5" ht="30" customHeight="1" thickBot="1">
      <c r="B126" s="61" t="str">
        <f>Översikt!$B$10&amp;"."&amp;ROW()-ROW(Samf8)-1</f>
        <v>A 8.14</v>
      </c>
      <c r="C126" s="347" t="str">
        <f aca="true" t="shared" si="11" ref="C126:C132">VLOOKUP(B126,TblTid8,2,0)</f>
        <v>Ändring av byggnad som väsentligt påverkar brandskyddet i byggnaden, med tekniskt samråd
</v>
      </c>
      <c r="D126" s="348"/>
      <c r="E126" s="62">
        <f aca="true" t="shared" si="12" ref="E126:E138">VLOOKUP(B126,TblTid8,13,0)</f>
        <v>14521</v>
      </c>
    </row>
    <row r="127" spans="2:5" ht="30" customHeight="1">
      <c r="B127" s="170" t="str">
        <f>Översikt!$B$10&amp;"."&amp;ROW()-ROW(Samf8)-1</f>
        <v>A 8.15</v>
      </c>
      <c r="C127" s="370" t="str">
        <f>VLOOKUP(B127,TblTid8,2,0)</f>
        <v>Ändring av byggnad som väsentligt påverkar brandskyddet i byggnaden, utan tekniskt samråd
</v>
      </c>
      <c r="D127" s="371"/>
      <c r="E127" s="171">
        <f t="shared" si="12"/>
        <v>4468</v>
      </c>
    </row>
    <row r="128" spans="2:5" ht="62.25" customHeight="1" thickBot="1">
      <c r="B128" s="172" t="str">
        <f>Översikt!$B$10&amp;"."&amp;ROW()-ROW(Samf8)-1</f>
        <v>A 8.16</v>
      </c>
      <c r="C128" s="372" t="str">
        <f t="shared" si="11"/>
        <v>Underhåll av sådant byggnadsverk med särskilt bevarandevärde som omfattas av skyddsbestämmelser som har beslutats med stöd av 4 kap. 16 § eller 42 § första stycket 5 c plan- och bygglagen eller motsvarande äldre föreskrifter, med tekniskt samråd
</v>
      </c>
      <c r="D128" s="373"/>
      <c r="E128" s="173" t="str">
        <f t="shared" si="12"/>
        <v>Timdebitering</v>
      </c>
    </row>
    <row r="129" spans="2:5" ht="53.25" customHeight="1">
      <c r="B129" s="61" t="str">
        <f>Översikt!$B$10&amp;"."&amp;ROW()-ROW(Samf8)-1</f>
        <v>A 8.17</v>
      </c>
      <c r="C129" s="347" t="str">
        <f t="shared" si="11"/>
        <v>Underhåll av sådant byggnadsverk med särskilt bevarandevärde som omfattas av skyddsbestämmelser som har beslutats med stöd av 4 kap. 16 § eller 42 § första stycket 5 c plan- och bygglagen eller motsvarande äldre föreskrifter, utan tekniskt samråd
</v>
      </c>
      <c r="D129" s="348"/>
      <c r="E129" s="66" t="str">
        <f t="shared" si="12"/>
        <v>Timdebitering</v>
      </c>
    </row>
    <row r="130" spans="2:5" ht="51" customHeight="1" thickBot="1">
      <c r="B130" s="61" t="str">
        <f>Översikt!$B$10&amp;"."&amp;ROW()-ROW(Samf8)-1</f>
        <v>A 8.18</v>
      </c>
      <c r="C130" s="347" t="str">
        <f t="shared" si="11"/>
        <v>Nybyggnad eller väsentlig ändring av ett vindkraftverk, med tekniskt samråd
</v>
      </c>
      <c r="D130" s="348"/>
      <c r="E130" s="66" t="str">
        <f t="shared" si="12"/>
        <v>Timdebitering</v>
      </c>
    </row>
    <row r="131" spans="2:5" ht="26.25" customHeight="1">
      <c r="B131" s="170" t="str">
        <f>Översikt!$B$10&amp;"."&amp;ROW()-ROW(Samf8)-1</f>
        <v>A 8.19</v>
      </c>
      <c r="C131" s="370" t="str">
        <f t="shared" si="11"/>
        <v>Nybyggnad eller väsentlig ändring av ett vindkraftverk, utan tekniskt samråd
</v>
      </c>
      <c r="D131" s="371"/>
      <c r="E131" s="322" t="str">
        <f t="shared" si="12"/>
        <v>Timdebitering</v>
      </c>
    </row>
    <row r="132" spans="2:5" ht="26.25" customHeight="1" thickBot="1">
      <c r="B132" s="172" t="str">
        <f>Översikt!$B$10&amp;"."&amp;ROW()-ROW(Samf8)-1</f>
        <v>A 8.20</v>
      </c>
      <c r="C132" s="372" t="str">
        <f t="shared" si="11"/>
        <v>Uppförande eller tillbyggnad av sådan komplementbyggnad som avses i 9 kap. 4a § plan- och bygglagen, med tekniskt samråd
</v>
      </c>
      <c r="D132" s="373"/>
      <c r="E132" s="323">
        <f t="shared" si="12"/>
        <v>12287</v>
      </c>
    </row>
    <row r="133" spans="2:5" ht="27.75" customHeight="1">
      <c r="B133" s="61" t="str">
        <f>Översikt!$B$10&amp;"."&amp;ROW()-ROW(Samf8)-1</f>
        <v>A 8.21</v>
      </c>
      <c r="C133" s="347" t="str">
        <f aca="true" t="shared" si="13" ref="C133:C138">VLOOKUP(B133,TblTid8,2,0)</f>
        <v>Uppförande eller tillbyggnad av sådan komplementbyggnad som avses i 9 kap. 4a § plan- och bygglagen, utan tekniskt samråd 
</v>
      </c>
      <c r="D133" s="348"/>
      <c r="E133" s="62">
        <f t="shared" si="12"/>
        <v>4468</v>
      </c>
    </row>
    <row r="134" spans="2:5" ht="28.5" customHeight="1" thickBot="1">
      <c r="B134" s="61" t="str">
        <f>Översikt!$B$10&amp;"."&amp;ROW()-ROW(Samf8)-1</f>
        <v>A 8.22</v>
      </c>
      <c r="C134" s="347" t="str">
        <f t="shared" si="13"/>
        <v>Uppförande eller tillbyggnad av sådant komplementbostadshus som avses i 9 kap. 4a § plan- och bygglagen, med tekniskt samråd 
</v>
      </c>
      <c r="D134" s="348"/>
      <c r="E134" s="62">
        <f t="shared" si="12"/>
        <v>12287</v>
      </c>
    </row>
    <row r="135" spans="2:5" ht="26.25" customHeight="1">
      <c r="B135" s="170" t="str">
        <f>Översikt!$B$10&amp;"."&amp;ROW()-ROW(Samf8)-1</f>
        <v>A 8.23</v>
      </c>
      <c r="C135" s="370" t="str">
        <f t="shared" si="13"/>
        <v>Uppförande eller tillbyggnad av sådant komplementbostadshus  som avses i 9 kap. 4a § plan- och bygglagen, utan tekniskt samråd 
</v>
      </c>
      <c r="D135" s="371"/>
      <c r="E135" s="171">
        <f t="shared" si="12"/>
        <v>5585</v>
      </c>
    </row>
    <row r="136" spans="2:5" ht="26.25" customHeight="1" thickBot="1">
      <c r="B136" s="172" t="str">
        <f>Översikt!$B$10&amp;"."&amp;ROW()-ROW(Samf8)-1</f>
        <v>A 8.24</v>
      </c>
      <c r="C136" s="372" t="str">
        <f t="shared" si="13"/>
        <v>Ändring av sådan komplementbyggnad som avses i 9 kap. 4a § plan- och bygglagen så att den blir ett sådant komplementbostadshus som avses i 9 kap. 4a § plan- och bygglagen (med tekniskt samråd) 
</v>
      </c>
      <c r="D136" s="373"/>
      <c r="E136" s="173">
        <f t="shared" si="12"/>
        <v>12287</v>
      </c>
    </row>
    <row r="137" spans="2:5" ht="44.25" customHeight="1" thickBot="1">
      <c r="B137" s="195" t="str">
        <f>Översikt!$B$10&amp;"."&amp;ROW()-ROW(Samf8)-1</f>
        <v>A 8.25</v>
      </c>
      <c r="C137" s="381" t="str">
        <f t="shared" si="13"/>
        <v>Göra sådan anmälningspliktig tillbyggnad som avses i 9 kap. 4b  § 1 st. 1 plan- och bygglagen, med tekniskt samråd
</v>
      </c>
      <c r="D137" s="382"/>
      <c r="E137" s="196">
        <f t="shared" si="12"/>
        <v>11170</v>
      </c>
    </row>
    <row r="138" spans="2:5" ht="26.25" customHeight="1">
      <c r="B138" s="170" t="str">
        <f>Översikt!$B$10&amp;"."&amp;ROW()-ROW(Samf8)-1</f>
        <v>A 8.26</v>
      </c>
      <c r="C138" s="370" t="str">
        <f t="shared" si="13"/>
        <v>Göra sådan anmälningspliktig tillbyggnad som avses i 9 kap. 4b § 1 st 1 plan- och bygglagen, utan tekniskt samråd
</v>
      </c>
      <c r="D138" s="371"/>
      <c r="E138" s="171">
        <f t="shared" si="12"/>
        <v>4468</v>
      </c>
    </row>
    <row r="139" spans="2:5" ht="26.25" customHeight="1" thickBot="1">
      <c r="B139" s="172" t="str">
        <f>Översikt!$B$10&amp;"."&amp;ROW()-ROW(Samf8)-1</f>
        <v>A 8.27</v>
      </c>
      <c r="C139" s="372" t="str">
        <f>VLOOKUP(B139,TblTid8,2,0)</f>
        <v>Bygga sådan anmälningspliktig takkupa som avses i 9 kap. 4b  § 1 st. 2 plan- och bygglagen, med tekniskt samråd
</v>
      </c>
      <c r="D139" s="373"/>
      <c r="E139" s="173">
        <f>VLOOKUP(B139,TblTid8,13,0)</f>
        <v>11170</v>
      </c>
    </row>
    <row r="140" spans="2:5" ht="26.25" customHeight="1">
      <c r="B140" s="170" t="str">
        <f>Översikt!$B$10&amp;"."&amp;ROW()-ROW(Samf8)-1</f>
        <v>A 8.28</v>
      </c>
      <c r="C140" s="370" t="str">
        <f>VLOOKUP(B140,TblTid8,2,0)</f>
        <v>Bygga sådan anmälningspliktig takkupa som avses i 9 kap. 4b § 1 st 2 plan- och bygglagen, utan tekniskt samråd
</v>
      </c>
      <c r="D140" s="371"/>
      <c r="E140" s="171">
        <f>VLOOKUP(B140,TblTid8,13,0)</f>
        <v>4468</v>
      </c>
    </row>
    <row r="141" spans="2:5" ht="26.25" customHeight="1" thickBot="1">
      <c r="B141" s="172" t="str">
        <f>Översikt!$B$10&amp;"."&amp;ROW()-ROW(Samf8)-1</f>
        <v>A 8.29</v>
      </c>
      <c r="C141" s="372" t="str">
        <f>VLOOKUP(B141,TblTid8,2,0)</f>
        <v>Sådan anmälningspliktig inredning av ytterligare en bostad som avses i 9 kap. 4c § plan- och bygglagen, med tekniskt samråd
</v>
      </c>
      <c r="D141" s="373"/>
      <c r="E141" s="173">
        <f>VLOOKUP(B141,TblTid8,13,0)</f>
        <v>14521</v>
      </c>
    </row>
    <row r="142" spans="2:5" ht="26.25" customHeight="1">
      <c r="B142" s="170" t="str">
        <f>Översikt!$B$10&amp;"."&amp;ROW()-ROW(Samf8)-1</f>
        <v>A 8.30</v>
      </c>
      <c r="C142" s="370" t="str">
        <f>VLOOKUP(B142,TblTid8,2,0)</f>
        <v>Sådan anmälningspliktig inredning av ytterligare en bostad som avses i 9 kap. 4c § plan- och bygglagen, utan tekniskt samråd
</v>
      </c>
      <c r="D142" s="371"/>
      <c r="E142" s="171">
        <f>VLOOKUP(B142,TblTid8,13,0)</f>
        <v>5585</v>
      </c>
    </row>
    <row r="143" spans="2:5" ht="26.25" customHeight="1" thickBot="1">
      <c r="B143" s="172"/>
      <c r="C143" s="372"/>
      <c r="D143" s="373"/>
      <c r="E143" s="173"/>
    </row>
    <row r="144" spans="4:5" ht="11.25">
      <c r="D144" s="56"/>
      <c r="E144" s="56"/>
    </row>
    <row r="145" spans="2:5" ht="27" customHeight="1">
      <c r="B145" s="46" t="str">
        <f>Översikt!B$11</f>
        <v>A 9</v>
      </c>
      <c r="C145" s="345" t="str">
        <f>'9-10'!C3</f>
        <v>Marklov och teknisk kontroll för marklovpliktiga åtgärder</v>
      </c>
      <c r="D145" s="345"/>
      <c r="E145" s="346"/>
    </row>
    <row r="146" spans="2:5" ht="11.25">
      <c r="B146" s="342" t="s">
        <v>55</v>
      </c>
      <c r="C146" s="343"/>
      <c r="D146" s="344"/>
      <c r="E146" s="10" t="s">
        <v>92</v>
      </c>
    </row>
    <row r="147" spans="2:5" ht="15" customHeight="1">
      <c r="B147" s="61" t="str">
        <f>Översikt!$B$11&amp;"."&amp;ROW()-ROW(Samf9)-1</f>
        <v>A 9.1</v>
      </c>
      <c r="C147" s="347" t="str">
        <f>VLOOKUP(B147,TblTid9,2,0)</f>
        <v>Marklovpliktig åtgärd, med tekniskt samråd
</v>
      </c>
      <c r="D147" s="348"/>
      <c r="E147" s="66" t="str">
        <f>VLOOKUP(B147,TblTid9,13,0)</f>
        <v>Timdebitering</v>
      </c>
    </row>
    <row r="148" spans="2:5" ht="15" customHeight="1">
      <c r="B148" s="61" t="str">
        <f>Översikt!$B$11&amp;"."&amp;ROW()-ROW(Samf9)-1</f>
        <v>A 9.2</v>
      </c>
      <c r="C148" s="347" t="str">
        <f>VLOOKUP(B148,TblTid9,2,0)</f>
        <v>Marklovpliktig åtgärd, utan tekniskt samråd
</v>
      </c>
      <c r="D148" s="348"/>
      <c r="E148" s="66" t="str">
        <f>VLOOKUP(B148,TblTid9,13,0)</f>
        <v>Timdebitering</v>
      </c>
    </row>
    <row r="150" spans="2:5" ht="27" customHeight="1">
      <c r="B150" s="46" t="str">
        <f>Översikt!B$12</f>
        <v>A 10</v>
      </c>
      <c r="C150" s="345" t="str">
        <f>'9-10'!C9:N9</f>
        <v>Rivningslov och teknisk kontroll för  åtgärder som kräver rivningslov</v>
      </c>
      <c r="D150" s="345"/>
      <c r="E150" s="346"/>
    </row>
    <row r="151" spans="2:5" ht="11.25">
      <c r="B151" s="342" t="s">
        <v>55</v>
      </c>
      <c r="C151" s="343"/>
      <c r="D151" s="344"/>
      <c r="E151" s="10" t="s">
        <v>92</v>
      </c>
    </row>
    <row r="152" spans="2:5" ht="15" customHeight="1">
      <c r="B152" s="61" t="str">
        <f>Översikt!$B$12&amp;"."&amp;ROW()-ROW(Samf10)-1</f>
        <v>A 10.1</v>
      </c>
      <c r="C152" s="347" t="str">
        <f>VLOOKUP(B152,TblTid10,2,0)</f>
        <v>Åtgärd som kräver rivningslov, med tekniskt samråd
</v>
      </c>
      <c r="D152" s="348"/>
      <c r="E152" s="62">
        <f>VLOOKUP(B152,TblTid10,13,0)</f>
        <v>11170</v>
      </c>
    </row>
    <row r="153" spans="2:5" ht="15" customHeight="1">
      <c r="B153" s="61" t="str">
        <f>Översikt!$B$12&amp;"."&amp;ROW()-ROW(Samf10)-1</f>
        <v>A 10.2</v>
      </c>
      <c r="C153" s="347" t="str">
        <f>VLOOKUP(B153,TblTid10,2,0)</f>
        <v>Åtgärd som kräver rivningslov, utan tekniskt samråd
</v>
      </c>
      <c r="D153" s="348"/>
      <c r="E153" s="62">
        <f>VLOOKUP(B153,TblTid10,13,0)</f>
        <v>6702</v>
      </c>
    </row>
    <row r="154" spans="4:5" ht="15" customHeight="1">
      <c r="D154" s="56"/>
      <c r="E154" s="56"/>
    </row>
    <row r="155" spans="2:5" ht="27" customHeight="1">
      <c r="B155" s="46" t="str">
        <f>Översikt!B$13</f>
        <v>A 11</v>
      </c>
      <c r="C155" s="345" t="str">
        <f>'11-13'!C3:J3</f>
        <v>Förhandsbesked, Strandskyddsdispens</v>
      </c>
      <c r="D155" s="345"/>
      <c r="E155" s="346"/>
    </row>
    <row r="156" spans="2:5" ht="15" customHeight="1">
      <c r="B156" s="342" t="s">
        <v>55</v>
      </c>
      <c r="C156" s="343"/>
      <c r="D156" s="344"/>
      <c r="E156" s="10" t="s">
        <v>92</v>
      </c>
    </row>
    <row r="157" spans="2:5" ht="16.5" customHeight="1">
      <c r="B157" s="61" t="str">
        <f>Översikt!$B$13&amp;"."&amp;ROW()-ROW(Samf11)-1</f>
        <v>A 11.1</v>
      </c>
      <c r="C157" s="352" t="str">
        <f>VLOOKUP(B157,TblTid11,2,0)</f>
        <v>Förhandsbesked</v>
      </c>
      <c r="D157" s="113" t="str">
        <f>VLOOKUP(B157,TblTid11,3,0)</f>
        <v>Inom planlagt område </v>
      </c>
      <c r="E157" s="62">
        <f>VLOOKUP(B157,TblTid11,9,0)</f>
        <v>12287</v>
      </c>
    </row>
    <row r="158" spans="2:5" ht="16.5" customHeight="1">
      <c r="B158" s="61" t="str">
        <f>Översikt!$B$13&amp;"."&amp;ROW()-ROW(Samf11)-1</f>
        <v>A 11.2</v>
      </c>
      <c r="C158" s="353"/>
      <c r="D158" s="113" t="str">
        <f>VLOOKUP(B158,TblTid11,3,0)</f>
        <v>Utanför planlagt område</v>
      </c>
      <c r="E158" s="62">
        <f>VLOOKUP(B158,TblTid11,9,0)</f>
        <v>16755</v>
      </c>
    </row>
    <row r="159" spans="2:5" ht="15" customHeight="1">
      <c r="B159" s="61" t="str">
        <f>Översikt!$B$13&amp;"."&amp;ROW()-ROW(Samf11)-1</f>
        <v>A 11.3</v>
      </c>
      <c r="C159" s="56" t="s">
        <v>246</v>
      </c>
      <c r="D159" s="327"/>
      <c r="E159" s="62">
        <v>11170</v>
      </c>
    </row>
    <row r="160" spans="2:5" ht="27" customHeight="1">
      <c r="B160" s="46" t="str">
        <f>Översikt!B$14</f>
        <v>A 12</v>
      </c>
      <c r="C160" s="345" t="str">
        <f>'11-13'!C9:D9</f>
        <v>Villkorsbesked</v>
      </c>
      <c r="D160" s="345"/>
      <c r="E160" s="346"/>
    </row>
    <row r="161" spans="2:5" ht="15" customHeight="1">
      <c r="B161" s="342" t="s">
        <v>55</v>
      </c>
      <c r="C161" s="343"/>
      <c r="D161" s="344"/>
      <c r="E161" s="10" t="s">
        <v>92</v>
      </c>
    </row>
    <row r="162" spans="2:5" ht="15" customHeight="1">
      <c r="B162" s="61" t="str">
        <f>Översikt!$B$14&amp;"."&amp;ROW()-ROW(Samf12)-1</f>
        <v>A 12.1</v>
      </c>
      <c r="C162" s="347" t="str">
        <f>VLOOKUP(B162,TblTid12,2,0)</f>
        <v>Villkorsbesked</v>
      </c>
      <c r="D162" s="348"/>
      <c r="E162" s="66" t="str">
        <f>VLOOKUP(B162,TblTid12,3,0)</f>
        <v>Timdebitering</v>
      </c>
    </row>
    <row r="163" ht="15" customHeight="1"/>
    <row r="164" spans="2:5" ht="27" customHeight="1">
      <c r="B164" s="46" t="str">
        <f>Översikt!B$15</f>
        <v>A 13</v>
      </c>
      <c r="C164" s="345" t="str">
        <f>'11-13'!C14:D14</f>
        <v>Ingripandebesked</v>
      </c>
      <c r="D164" s="345"/>
      <c r="E164" s="346"/>
    </row>
    <row r="165" spans="2:5" ht="15" customHeight="1">
      <c r="B165" s="342" t="s">
        <v>55</v>
      </c>
      <c r="C165" s="343"/>
      <c r="D165" s="344"/>
      <c r="E165" s="10" t="s">
        <v>92</v>
      </c>
    </row>
    <row r="166" spans="2:5" ht="15" customHeight="1">
      <c r="B166" s="61" t="str">
        <f>Översikt!$B$15&amp;"."&amp;ROW()-ROW(Samf13)-1</f>
        <v>A 13.1</v>
      </c>
      <c r="C166" s="347" t="str">
        <f>VLOOKUP(B166,TblTid13,2,0)</f>
        <v>Ingripandebesked</v>
      </c>
      <c r="D166" s="348"/>
      <c r="E166" s="66" t="str">
        <f>VLOOKUP(B166,TblTid13,3,0)</f>
        <v>Timdebitering</v>
      </c>
    </row>
    <row r="167" ht="15" customHeight="1"/>
    <row r="168" spans="2:5" ht="27" customHeight="1">
      <c r="B168" s="46" t="str">
        <f>Översikt!B$16</f>
        <v>A 14</v>
      </c>
      <c r="C168" s="345" t="str">
        <f>'14'!C3:F3</f>
        <v>Extra arbetsplatsbesök</v>
      </c>
      <c r="D168" s="345"/>
      <c r="E168" s="346"/>
    </row>
    <row r="169" spans="2:5" ht="15" customHeight="1">
      <c r="B169" s="342" t="s">
        <v>55</v>
      </c>
      <c r="C169" s="343"/>
      <c r="D169" s="344"/>
      <c r="E169" s="10" t="s">
        <v>92</v>
      </c>
    </row>
    <row r="170" spans="2:5" ht="15" customHeight="1">
      <c r="B170" s="61" t="str">
        <f>Översikt!$B$16&amp;"."&amp;ROW()-ROW(Samf14)-1</f>
        <v>A 14.1</v>
      </c>
      <c r="C170" s="347" t="str">
        <f>VLOOKUP(B170,TblTid14,2,0)</f>
        <v>Extra arbetsplatsbesök, utöver det första, per styck
</v>
      </c>
      <c r="D170" s="348"/>
      <c r="E170" s="66" t="str">
        <f>VLOOKUP(B170,TblTid14,5,0)</f>
        <v>Timdebitering</v>
      </c>
    </row>
    <row r="171" ht="15" customHeight="1"/>
    <row r="172" spans="2:5" ht="27" customHeight="1">
      <c r="B172" s="46" t="str">
        <f>Översikt!B$17</f>
        <v>A 15</v>
      </c>
      <c r="C172" s="345" t="str">
        <f>'15'!C3:L3</f>
        <v>Upprättande av nybyggnadskarta</v>
      </c>
      <c r="D172" s="345"/>
      <c r="E172" s="346"/>
    </row>
    <row r="173" spans="2:5" ht="15" customHeight="1" thickBot="1">
      <c r="B173" s="349" t="s">
        <v>55</v>
      </c>
      <c r="C173" s="350"/>
      <c r="D173" s="351"/>
      <c r="E173" s="10" t="s">
        <v>92</v>
      </c>
    </row>
    <row r="174" spans="2:5" ht="25.5" customHeight="1">
      <c r="B174" s="59" t="str">
        <f>Översikt!$B$17&amp;"."&amp;ROW()-ROW(Samf15)-1</f>
        <v>A 15.1</v>
      </c>
      <c r="C174" s="339" t="str">
        <f>VLOOKUP(B174,TblTid15,2,0)</f>
        <v>För ny- och tillbyggnad inom detaljplanelagt område och/eller för ny- och tillbyggnad som ska anslutas till kommunalt VA . Fastighetens yta 0-5000 kvm</v>
      </c>
      <c r="D174" s="126" t="str">
        <f aca="true" t="shared" si="14" ref="D174:D179">VLOOKUP(B174,TblTid15,3,0)</f>
        <v>Nyupprättande av nybyggnadskarta
</v>
      </c>
      <c r="E174" s="324" t="str">
        <f aca="true" t="shared" si="15" ref="E174:E179">VLOOKUP(B174,TblTid15,11,0)</f>
        <v>konsultkostnad + timdebitering</v>
      </c>
    </row>
    <row r="175" spans="2:5" ht="25.5" customHeight="1">
      <c r="B175" s="61" t="str">
        <f>Översikt!$B$17&amp;"."&amp;ROW()-ROW(Samf15)-1</f>
        <v>A 15.2</v>
      </c>
      <c r="C175" s="340"/>
      <c r="D175" s="127" t="str">
        <f t="shared" si="14"/>
        <v>Kontroll av befintlig nybyggnadskarta 
</v>
      </c>
      <c r="E175" s="325" t="str">
        <f t="shared" si="15"/>
        <v>konsultkostnad + timdebitering</v>
      </c>
    </row>
    <row r="176" spans="2:5" ht="25.5" customHeight="1" thickBot="1">
      <c r="B176" s="63" t="str">
        <f>Översikt!$B$17&amp;"."&amp;ROW()-ROW(Samf15)-1</f>
        <v>A 15.3</v>
      </c>
      <c r="C176" s="341"/>
      <c r="D176" s="128" t="str">
        <f t="shared" si="14"/>
        <v>Uppdatering av befintlig nybyggnadskarta 
</v>
      </c>
      <c r="E176" s="326" t="str">
        <f t="shared" si="15"/>
        <v>konsultkostnad + timdebitering</v>
      </c>
    </row>
    <row r="177" spans="2:5" ht="25.5" customHeight="1">
      <c r="B177" s="59" t="str">
        <f>Översikt!$B$17&amp;"."&amp;ROW()-ROW(Samf15)-1</f>
        <v>A 15.4</v>
      </c>
      <c r="C177" s="339" t="str">
        <f>VLOOKUP(B177,TblTid15,2,0)</f>
        <v>För ny- och tillbyggnad inom detaljplanelagt område och/eller för ny- och tillbyggnad som ska anslutas till kommunalt VA . Tillägg per påbörjade 5000 kvm utöver de 5000 första, då fastighetens yta ≥ 5001 kvm</v>
      </c>
      <c r="D177" s="126" t="str">
        <f t="shared" si="14"/>
        <v>Nyupprättande av nybyggnadskarta
</v>
      </c>
      <c r="E177" s="324" t="str">
        <f t="shared" si="15"/>
        <v>konsultkostnad + timdebitering</v>
      </c>
    </row>
    <row r="178" spans="2:5" ht="25.5" customHeight="1">
      <c r="B178" s="61" t="str">
        <f>Översikt!$B$17&amp;"."&amp;ROW()-ROW(Samf15)-1</f>
        <v>A 15.5</v>
      </c>
      <c r="C178" s="340"/>
      <c r="D178" s="127" t="str">
        <f t="shared" si="14"/>
        <v>Kontroll av befintlig nybyggnadskarta 
</v>
      </c>
      <c r="E178" s="325" t="str">
        <f t="shared" si="15"/>
        <v>konsultkostnad + timdebitering</v>
      </c>
    </row>
    <row r="179" spans="2:5" ht="25.5" customHeight="1" thickBot="1">
      <c r="B179" s="63" t="str">
        <f>Översikt!$B$17&amp;"."&amp;ROW()-ROW(Samf15)-1</f>
        <v>A 15.6</v>
      </c>
      <c r="C179" s="341"/>
      <c r="D179" s="128" t="str">
        <f t="shared" si="14"/>
        <v>Uppdatering av befintlig nybyggnadskarta
</v>
      </c>
      <c r="E179" s="326" t="str">
        <f t="shared" si="15"/>
        <v>konsultkostnad + timdebitering</v>
      </c>
    </row>
    <row r="180" spans="2:5" ht="25.5" customHeight="1">
      <c r="B180" s="59" t="str">
        <f>Översikt!$B$17&amp;"."&amp;ROW()-ROW(Samf15)-1</f>
        <v>A 15.7</v>
      </c>
      <c r="C180" s="339" t="str">
        <f>VLOOKUP(B180,TblTid15,2,0)</f>
        <v>För ny- och tillbyggnad utanför detaljplanelagt område eller inom detaljplan då ny- eller tillbyggnad inte ska anslutas till kommunalt VA . Fastighetens yta 0-5000 kvm</v>
      </c>
      <c r="D180" s="126" t="str">
        <f aca="true" t="shared" si="16" ref="D180:D185">VLOOKUP(B180,TblTid15,3,0)</f>
        <v>Nyupprättande av nybyggnadskarta</v>
      </c>
      <c r="E180" s="324" t="str">
        <f aca="true" t="shared" si="17" ref="E180:E185">VLOOKUP(B180,TblTid15,11,0)</f>
        <v>konsultkostnad + timdebitering</v>
      </c>
    </row>
    <row r="181" spans="2:5" ht="25.5" customHeight="1">
      <c r="B181" s="61" t="str">
        <f>Översikt!$B$17&amp;"."&amp;ROW()-ROW(Samf15)-1</f>
        <v>A 15.8</v>
      </c>
      <c r="C181" s="340"/>
      <c r="D181" s="127" t="str">
        <f t="shared" si="16"/>
        <v>Kontroll av befintlig nybyggnadskarta </v>
      </c>
      <c r="E181" s="325" t="str">
        <f t="shared" si="17"/>
        <v>konsultkostnad + timdebitering</v>
      </c>
    </row>
    <row r="182" spans="2:5" ht="25.5" customHeight="1" thickBot="1">
      <c r="B182" s="63" t="str">
        <f>Översikt!$B$17&amp;"."&amp;ROW()-ROW(Samf15)-1</f>
        <v>A 15.9</v>
      </c>
      <c r="C182" s="341"/>
      <c r="D182" s="128" t="str">
        <f t="shared" si="16"/>
        <v>Uppdatering av befintlig nybyggnadskarta </v>
      </c>
      <c r="E182" s="326" t="str">
        <f t="shared" si="17"/>
        <v>konsultkostnad + timdebitering</v>
      </c>
    </row>
    <row r="183" spans="2:5" ht="25.5" customHeight="1">
      <c r="B183" s="59" t="str">
        <f>Översikt!$B$17&amp;"."&amp;ROW()-ROW(Samf15)-1</f>
        <v>A 15.10</v>
      </c>
      <c r="C183" s="339" t="str">
        <f>VLOOKUP(B183,TblTid15,2,0)</f>
        <v>För ny- och tillbyggnad utanför detaljplanelagt område eller inom detaljplan då ny- eller tillbyggnad inte ska anslutas till kommunalt VA . Tillägg per påbörjade 5000 kvm utöver de 5000 första, då fastighetens yta ≥ 5001 kvm</v>
      </c>
      <c r="D183" s="126" t="str">
        <f t="shared" si="16"/>
        <v>Nyupprättande av nybyggnadskarta</v>
      </c>
      <c r="E183" s="324" t="str">
        <f t="shared" si="17"/>
        <v>konsultkostnad + timdebitering</v>
      </c>
    </row>
    <row r="184" spans="2:5" ht="25.5" customHeight="1">
      <c r="B184" s="61" t="str">
        <f>Översikt!$B$17&amp;"."&amp;ROW()-ROW(Samf15)-1</f>
        <v>A 15.11</v>
      </c>
      <c r="C184" s="340"/>
      <c r="D184" s="127" t="str">
        <f t="shared" si="16"/>
        <v>Kontroll av befintlig nybyggnadskarta </v>
      </c>
      <c r="E184" s="325" t="str">
        <f t="shared" si="17"/>
        <v>konsultkostnad + timdebitering</v>
      </c>
    </row>
    <row r="185" spans="2:5" ht="25.5" customHeight="1" thickBot="1">
      <c r="B185" s="63" t="str">
        <f>Översikt!$B$17&amp;"."&amp;ROW()-ROW(Samf15)-1</f>
        <v>A 15.12</v>
      </c>
      <c r="C185" s="341"/>
      <c r="D185" s="128" t="str">
        <f t="shared" si="16"/>
        <v>Uppdatering av befintlig nybyggnadskarta</v>
      </c>
      <c r="E185" s="326" t="str">
        <f t="shared" si="17"/>
        <v>konsultkostnad + timdebitering</v>
      </c>
    </row>
    <row r="186" spans="2:5" ht="25.5" customHeight="1">
      <c r="B186" s="59" t="str">
        <f>Översikt!$B$17&amp;"."&amp;ROW()-ROW(Samf15)-1</f>
        <v>A 15.13</v>
      </c>
      <c r="C186" s="339" t="str">
        <f>VLOOKUP(B186,TblTid15,2,0)</f>
        <v>För ny- och tillbyggnad av komplementbyggnad och andra små, enkla byggnader, eller i andra fall då nybyggnadskarta enligt ärendetyp 15.1-15.12 inte krävs.</v>
      </c>
      <c r="D186" s="126" t="str">
        <f>VLOOKUP(B186,TblTid15,3,0)</f>
        <v>Nyupprättande av nybyggnadskarta</v>
      </c>
      <c r="E186" s="324" t="str">
        <f>VLOOKUP(B186,TblTid15,11,0)</f>
        <v>konsultkostnad + timdebitering</v>
      </c>
    </row>
    <row r="187" spans="2:5" ht="25.5" customHeight="1">
      <c r="B187" s="61" t="str">
        <f>Översikt!$B$17&amp;"."&amp;ROW()-ROW(Samf15)-1</f>
        <v>A 15.14</v>
      </c>
      <c r="C187" s="340"/>
      <c r="D187" s="127" t="str">
        <f>VLOOKUP(B187,TblTid15,3,0)</f>
        <v>Kontroll av befintlig nybyggnadskarta </v>
      </c>
      <c r="E187" s="325" t="str">
        <f>VLOOKUP(B187,TblTid15,11,0)</f>
        <v>konsultkostnad + timdebitering</v>
      </c>
    </row>
    <row r="188" spans="2:5" ht="25.5" customHeight="1" thickBot="1">
      <c r="B188" s="63" t="str">
        <f>Översikt!$B$17&amp;"."&amp;ROW()-ROW(Samf15)-1</f>
        <v>A 15.15</v>
      </c>
      <c r="C188" s="341"/>
      <c r="D188" s="128" t="str">
        <f>VLOOKUP(B188,TblTid15,3,0)</f>
        <v>Uppdatering av befintlig nybyggnadskarta </v>
      </c>
      <c r="E188" s="326" t="str">
        <f>VLOOKUP(B188,TblTid15,11,0)</f>
        <v>konsultkostnad + timdebitering</v>
      </c>
    </row>
    <row r="189" spans="4:5" ht="15" customHeight="1">
      <c r="D189" s="56"/>
      <c r="E189" s="56"/>
    </row>
    <row r="190" spans="2:5" ht="27" customHeight="1">
      <c r="B190" s="46" t="str">
        <f>Översikt!B$18</f>
        <v>A 16</v>
      </c>
      <c r="C190" s="345" t="str">
        <f>'16'!C3:J3</f>
        <v>Utstakning</v>
      </c>
      <c r="D190" s="345"/>
      <c r="E190" s="346"/>
    </row>
    <row r="191" spans="2:5" ht="15" customHeight="1" thickBot="1">
      <c r="B191" s="349" t="s">
        <v>55</v>
      </c>
      <c r="C191" s="350"/>
      <c r="D191" s="351"/>
      <c r="E191" s="10" t="s">
        <v>92</v>
      </c>
    </row>
    <row r="192" spans="2:5" ht="27" customHeight="1">
      <c r="B192" s="59" t="str">
        <f>Översikt!$B$18&amp;"."&amp;ROW()-ROW(Samf16)-1</f>
        <v>A 16.1</v>
      </c>
      <c r="C192" s="339" t="str">
        <f>VLOOKUP(B192,TblTid16,2,0)</f>
        <v>Nybyggnad 0-500 kvm (BYA+OPA), 1-4 punkter</v>
      </c>
      <c r="D192" s="126" t="str">
        <f aca="true" t="shared" si="18" ref="D192:D201">VLOOKUP(B192,TblTid16,3,0)</f>
        <v>Finutstakning, enkla förhållanden</v>
      </c>
      <c r="E192" s="324" t="str">
        <f aca="true" t="shared" si="19" ref="E192:E203">VLOOKUP(B192,TblTid16,9,0)</f>
        <v>konsultkostnad + timdebitering</v>
      </c>
    </row>
    <row r="193" spans="2:5" ht="27" customHeight="1" thickBot="1">
      <c r="B193" s="61" t="str">
        <f>Översikt!$B$18&amp;"."&amp;ROW()-ROW(Samf16)-1</f>
        <v>A 16.2</v>
      </c>
      <c r="C193" s="340"/>
      <c r="D193" s="127" t="str">
        <f t="shared" si="18"/>
        <v>Finutstakning, komplicerade förhållanden</v>
      </c>
      <c r="E193" s="325" t="str">
        <f t="shared" si="19"/>
        <v>konsultkostnad + timdebitering</v>
      </c>
    </row>
    <row r="194" spans="2:5" ht="27" customHeight="1">
      <c r="B194" s="59" t="str">
        <f>Översikt!$B$18&amp;"."&amp;ROW()-ROW(Samf16)-1</f>
        <v>A 16.3</v>
      </c>
      <c r="C194" s="339" t="str">
        <f>VLOOKUP(B194,TblTid16,2,0)</f>
        <v>Tillbyggnad 0-500 kvm (BYA+OPA), 1-4 punkter</v>
      </c>
      <c r="D194" s="126" t="str">
        <f t="shared" si="18"/>
        <v>Finutstakning, enkla förhållanden</v>
      </c>
      <c r="E194" s="324" t="str">
        <f t="shared" si="19"/>
        <v>konsultkostnad + timdebitering</v>
      </c>
    </row>
    <row r="195" spans="2:5" ht="27" customHeight="1" thickBot="1">
      <c r="B195" s="61" t="str">
        <f>Översikt!$B$18&amp;"."&amp;ROW()-ROW(Samf16)-1</f>
        <v>A 16.4</v>
      </c>
      <c r="C195" s="340"/>
      <c r="D195" s="127" t="str">
        <f t="shared" si="18"/>
        <v>Finutstakning, komplicerade förhållanden</v>
      </c>
      <c r="E195" s="325" t="str">
        <f t="shared" si="19"/>
        <v>konsultkostnad + timdebitering</v>
      </c>
    </row>
    <row r="196" spans="2:5" ht="27" customHeight="1">
      <c r="B196" s="59" t="str">
        <f>Översikt!$B$18&amp;"."&amp;ROW()-ROW(Samf16)-1</f>
        <v>A 16.5</v>
      </c>
      <c r="C196" s="339" t="str">
        <f>VLOOKUP(B196,TblTid16,2,0)</f>
        <v>Nybyggnad ≥501 kvm (BYA+OPA), 1-4 punkter</v>
      </c>
      <c r="D196" s="126" t="str">
        <f t="shared" si="18"/>
        <v>Finutstakning, enkla förhållanden</v>
      </c>
      <c r="E196" s="324" t="str">
        <f t="shared" si="19"/>
        <v>konsultkostnad + timdebitering</v>
      </c>
    </row>
    <row r="197" spans="2:5" ht="27" customHeight="1" thickBot="1">
      <c r="B197" s="61" t="str">
        <f>Översikt!$B$18&amp;"."&amp;ROW()-ROW(Samf16)-1</f>
        <v>A 16.6</v>
      </c>
      <c r="C197" s="340"/>
      <c r="D197" s="127" t="str">
        <f t="shared" si="18"/>
        <v>Finutstakning, komplicerade förhållanden</v>
      </c>
      <c r="E197" s="325" t="str">
        <f t="shared" si="19"/>
        <v>konsultkostnad + timdebitering</v>
      </c>
    </row>
    <row r="198" spans="2:5" ht="27" customHeight="1">
      <c r="B198" s="59" t="str">
        <f>Översikt!$B$18&amp;"."&amp;ROW()-ROW(Samf16)-1</f>
        <v>A 16.7</v>
      </c>
      <c r="C198" s="339" t="str">
        <f>VLOOKUP(B198,TblTid16,2,0)</f>
        <v>Tillbyggnad ≥501 kvm (BYA+OPA), 1-4 punkter</v>
      </c>
      <c r="D198" s="126" t="str">
        <f t="shared" si="18"/>
        <v>Finutstakning, enkla förhållanden</v>
      </c>
      <c r="E198" s="324" t="str">
        <f t="shared" si="19"/>
        <v>konsultkostnad + timdebitering</v>
      </c>
    </row>
    <row r="199" spans="2:5" ht="27" customHeight="1" thickBot="1">
      <c r="B199" s="61" t="str">
        <f>Översikt!$B$18&amp;"."&amp;ROW()-ROW(Samf16)-1</f>
        <v>A 16.8</v>
      </c>
      <c r="C199" s="340"/>
      <c r="D199" s="127" t="str">
        <f t="shared" si="18"/>
        <v>Finutstakning, komplicerade förhållanden</v>
      </c>
      <c r="E199" s="325" t="str">
        <f t="shared" si="19"/>
        <v>konsultkostnad + timdebitering</v>
      </c>
    </row>
    <row r="200" spans="2:5" ht="27" customHeight="1">
      <c r="B200" s="59" t="str">
        <f>Översikt!$B$18&amp;"."&amp;ROW()-ROW(Samf16)-1</f>
        <v>A 16.9</v>
      </c>
      <c r="C200" s="339" t="str">
        <f>VLOOKUP(B200,TblTid16,2,0)</f>
        <v>Tillägg per styck för nybyggnad av fler likartade en- eller tvåbostadshus utöver det första, i en och samma ansökan (gruppbebyggelse), 1-4 punkter</v>
      </c>
      <c r="D200" s="126" t="str">
        <f t="shared" si="18"/>
        <v>Finutstakning, enkla förhållanden</v>
      </c>
      <c r="E200" s="324" t="str">
        <f t="shared" si="19"/>
        <v>konsultkostnad + timdebitering</v>
      </c>
    </row>
    <row r="201" spans="2:5" ht="27" customHeight="1" thickBot="1">
      <c r="B201" s="61" t="str">
        <f>Översikt!$B$18&amp;"."&amp;ROW()-ROW(Samf16)-1</f>
        <v>A 16.10</v>
      </c>
      <c r="C201" s="340"/>
      <c r="D201" s="127" t="str">
        <f t="shared" si="18"/>
        <v>Finutstakning, komplicerade förhållanden</v>
      </c>
      <c r="E201" s="325" t="str">
        <f t="shared" si="19"/>
        <v>konsultkostnad + timdebitering</v>
      </c>
    </row>
    <row r="202" spans="2:5" ht="15" customHeight="1">
      <c r="B202" s="59" t="str">
        <f>Översikt!$B$18&amp;"."&amp;ROW()-ROW(Samf16)-1</f>
        <v>A 16.11</v>
      </c>
      <c r="C202" s="129" t="str">
        <f>VLOOKUP(B202,TblTid16,2,0)</f>
        <v>Tillägg per punkt utöver de fyra första</v>
      </c>
      <c r="D202" s="126"/>
      <c r="E202" s="324" t="str">
        <f>VLOOKUP(B202,TblTid16,9,0)</f>
        <v>konsultkostnad + timdebitering</v>
      </c>
    </row>
    <row r="203" spans="2:5" ht="15" customHeight="1">
      <c r="B203" s="61" t="str">
        <f>Översikt!$B$18&amp;"."&amp;ROW()-ROW(Samf16)-1</f>
        <v>A 16.12</v>
      </c>
      <c r="C203" s="113" t="str">
        <f>VLOOKUP(B203,TblTid16,2,0)</f>
        <v>Tillägg per styck för extra utstakningstillfällen</v>
      </c>
      <c r="D203" s="113"/>
      <c r="E203" s="325" t="str">
        <f t="shared" si="19"/>
        <v>konsultkostnad + timdebitering</v>
      </c>
    </row>
    <row r="204" ht="15" customHeight="1"/>
    <row r="205" spans="2:5" ht="27" customHeight="1">
      <c r="B205" s="46" t="str">
        <f>Översikt!B$19</f>
        <v>A 17</v>
      </c>
      <c r="C205" s="345" t="str">
        <f>'17-21'!C3:D3</f>
        <v>Lov för åtgärder som inte kräver lov (frivilliga lov)</v>
      </c>
      <c r="D205" s="345"/>
      <c r="E205" s="346"/>
    </row>
    <row r="206" spans="2:5" ht="15" customHeight="1">
      <c r="B206" s="342" t="s">
        <v>55</v>
      </c>
      <c r="C206" s="343"/>
      <c r="D206" s="344"/>
      <c r="E206" s="10" t="s">
        <v>92</v>
      </c>
    </row>
    <row r="207" spans="2:5" ht="28.5" customHeight="1">
      <c r="B207" s="61" t="str">
        <f>Översikt!$B$19&amp;"."&amp;ROW()-ROW(Samf17)-1</f>
        <v>A 17.1</v>
      </c>
      <c r="C207" s="347" t="str">
        <f>VLOOKUP(B207,TblTid17,2,0)</f>
        <v>Åtgärd som inte kräver lov, där närliggande eller i princip motsvarande åtgärd finns i någon av taxans övriga tabeller
</v>
      </c>
      <c r="D207" s="348"/>
      <c r="E207" s="183" t="str">
        <f>VLOOKUP(B207,TblTid17,3,0)</f>
        <v>I enlighet med tillämplig tabell</v>
      </c>
    </row>
    <row r="208" spans="2:5" ht="28.5" customHeight="1">
      <c r="B208" s="61" t="str">
        <f>Översikt!$B$19&amp;"."&amp;ROW()-ROW(Samf17)-1</f>
        <v>A 17.2</v>
      </c>
      <c r="C208" s="347" t="str">
        <f>VLOOKUP(B208,TblTid17,2,0)</f>
        <v>Åtgärd som inte kräver lov, där närliggande eller i princip motsvarande åtgärd inte finns i någon av taxans övriga tabeller
</v>
      </c>
      <c r="D208" s="348"/>
      <c r="E208" s="183" t="str">
        <f>VLOOKUP(B208,TblTid17,3,0)</f>
        <v>Timdebitering</v>
      </c>
    </row>
    <row r="209" ht="15" customHeight="1"/>
    <row r="210" spans="2:5" ht="27" customHeight="1">
      <c r="B210" s="46" t="str">
        <f>Översikt!B$20</f>
        <v>A 18</v>
      </c>
      <c r="C210" s="345" t="str">
        <f>'17-21'!C9:D9</f>
        <v>Andra tids- eller kostnadskrävande åtgärder</v>
      </c>
      <c r="D210" s="345"/>
      <c r="E210" s="346"/>
    </row>
    <row r="211" spans="2:5" ht="15" customHeight="1">
      <c r="B211" s="342" t="s">
        <v>55</v>
      </c>
      <c r="C211" s="343"/>
      <c r="D211" s="344"/>
      <c r="E211" s="10" t="s">
        <v>92</v>
      </c>
    </row>
    <row r="212" spans="2:5" ht="22.5">
      <c r="B212" s="61" t="str">
        <f>Översikt!$B$20&amp;"."&amp;ROW()-ROW(Samf18)-1</f>
        <v>A 18.1</v>
      </c>
      <c r="C212" s="113" t="str">
        <f>VLOOKUP(B212,TblTid18,2,0)</f>
        <v>Andra tids- eller kostnadskrävande åtgärder
</v>
      </c>
      <c r="D212" s="45"/>
      <c r="E212" s="183" t="str">
        <f>VLOOKUP(B212,TblTid18,3,0)</f>
        <v>Timdebitering</v>
      </c>
    </row>
    <row r="213" ht="15" customHeight="1"/>
    <row r="214" spans="2:5" ht="27" customHeight="1">
      <c r="B214" s="46" t="str">
        <f>Översikt!B$21</f>
        <v>A 19</v>
      </c>
      <c r="C214" s="345" t="str">
        <f>'17-21'!C14:D14</f>
        <v>Avslag</v>
      </c>
      <c r="D214" s="345"/>
      <c r="E214" s="346"/>
    </row>
    <row r="215" spans="2:5" ht="15" customHeight="1">
      <c r="B215" s="342" t="s">
        <v>55</v>
      </c>
      <c r="C215" s="343"/>
      <c r="D215" s="344"/>
      <c r="E215" s="10" t="s">
        <v>92</v>
      </c>
    </row>
    <row r="216" spans="2:5" ht="45.75">
      <c r="B216" s="61" t="str">
        <f>Översikt!$B$21&amp;"."&amp;ROW()-ROW(Samf19)-1</f>
        <v>A 19.1</v>
      </c>
      <c r="C216" s="113" t="str">
        <f>VLOOKUP(B216,TblTid19,2,0)</f>
        <v>Avslag</v>
      </c>
      <c r="D216" s="45"/>
      <c r="E216" s="184" t="str">
        <f>VLOOKUP(B216,TblTid19,3,0)</f>
        <v>Avgift tas ut för nedlagt arbete i enlighet med tidsuppskattningen för tillämplig ärendetyp
</v>
      </c>
    </row>
    <row r="217" ht="15" customHeight="1"/>
    <row r="218" spans="2:5" ht="27" customHeight="1">
      <c r="B218" s="46" t="str">
        <f>Översikt!B$22</f>
        <v>A 20</v>
      </c>
      <c r="C218" s="345" t="str">
        <f>'17-21'!C19:D19</f>
        <v>Avskrivning</v>
      </c>
      <c r="D218" s="345"/>
      <c r="E218" s="346"/>
    </row>
    <row r="219" spans="2:5" ht="15" customHeight="1">
      <c r="B219" s="342" t="s">
        <v>55</v>
      </c>
      <c r="C219" s="343"/>
      <c r="D219" s="344"/>
      <c r="E219" s="10" t="s">
        <v>92</v>
      </c>
    </row>
    <row r="220" spans="2:5" ht="45.75">
      <c r="B220" s="61" t="str">
        <f>Översikt!$B$22&amp;"."&amp;ROW()-ROW(Samf20)-1</f>
        <v>A 20.1</v>
      </c>
      <c r="C220" s="113" t="str">
        <f>VLOOKUP(B220,TblTid20,2,0)</f>
        <v>Avskrivning/återtagande av ansökan</v>
      </c>
      <c r="D220" s="45"/>
      <c r="E220" s="44" t="str">
        <f>VLOOKUP(B220,TblTid20,3,0)</f>
        <v>Avgift tas ut för nedlagt arbete i enlighet med tidsuppskattningen för tillämplig ärendetyp
</v>
      </c>
    </row>
    <row r="221" ht="15" customHeight="1"/>
    <row r="222" spans="2:5" ht="27" customHeight="1">
      <c r="B222" s="46" t="str">
        <f>Översikt!B$23</f>
        <v>A 21</v>
      </c>
      <c r="C222" s="345" t="str">
        <f>'17-21'!C24:D24</f>
        <v>Avvisning</v>
      </c>
      <c r="D222" s="345"/>
      <c r="E222" s="346"/>
    </row>
    <row r="223" spans="2:5" ht="15" customHeight="1">
      <c r="B223" s="342" t="s">
        <v>55</v>
      </c>
      <c r="C223" s="343"/>
      <c r="D223" s="344"/>
      <c r="E223" s="10" t="s">
        <v>92</v>
      </c>
    </row>
    <row r="224" spans="2:5" ht="45.75">
      <c r="B224" s="61" t="str">
        <f>Översikt!$B$23&amp;"."&amp;ROW()-ROW(Samf21)-1</f>
        <v>A 21.1</v>
      </c>
      <c r="C224" s="113" t="str">
        <f>VLOOKUP(B224,TblTid21,2,0)</f>
        <v>Avvisning</v>
      </c>
      <c r="D224" s="45"/>
      <c r="E224" s="44" t="str">
        <f>VLOOKUP(B224,TblTid21,3,0)</f>
        <v>Avgift tas ut för nedlagt arbete i enlighet med tidsuppskattningen för tillämplig ärendetyp
</v>
      </c>
    </row>
    <row r="225" ht="15" customHeight="1"/>
    <row r="226" spans="1:5" ht="15" customHeight="1">
      <c r="A226" s="240"/>
      <c r="B226" s="239" t="str">
        <f>Översikt!B$24</f>
        <v>A 22</v>
      </c>
      <c r="C226" s="345" t="s">
        <v>237</v>
      </c>
      <c r="D226" s="345"/>
      <c r="E226" s="346"/>
    </row>
    <row r="227" spans="1:5" ht="15" customHeight="1">
      <c r="A227" s="240"/>
      <c r="B227" s="343" t="s">
        <v>55</v>
      </c>
      <c r="C227" s="343"/>
      <c r="D227" s="344"/>
      <c r="E227" s="10" t="s">
        <v>92</v>
      </c>
    </row>
    <row r="228" spans="1:5" ht="22.5">
      <c r="A228" s="241"/>
      <c r="B228" s="61" t="s">
        <v>238</v>
      </c>
      <c r="C228" s="377" t="s">
        <v>239</v>
      </c>
      <c r="D228" s="378"/>
      <c r="E228" s="44" t="s">
        <v>240</v>
      </c>
    </row>
    <row r="229" spans="1:5" ht="22.5">
      <c r="A229" s="241"/>
      <c r="B229" s="61" t="s">
        <v>195</v>
      </c>
      <c r="C229" s="377" t="s">
        <v>229</v>
      </c>
      <c r="D229" s="378"/>
      <c r="E229" s="44" t="s">
        <v>240</v>
      </c>
    </row>
    <row r="230" spans="1:5" ht="24" customHeight="1">
      <c r="A230" s="241"/>
      <c r="B230" s="61" t="s">
        <v>196</v>
      </c>
      <c r="C230" s="377" t="s">
        <v>230</v>
      </c>
      <c r="D230" s="378"/>
      <c r="E230" s="44" t="s">
        <v>240</v>
      </c>
    </row>
    <row r="231" ht="15" customHeight="1">
      <c r="A231" s="240"/>
    </row>
    <row r="232" spans="2:5" ht="15" customHeight="1">
      <c r="B232" s="46" t="str">
        <f>Översikt!B$25</f>
        <v>A 23</v>
      </c>
      <c r="C232" s="345" t="s">
        <v>169</v>
      </c>
      <c r="D232" s="345"/>
      <c r="E232" s="346"/>
    </row>
    <row r="233" spans="2:5" ht="15" customHeight="1">
      <c r="B233" s="342" t="s">
        <v>55</v>
      </c>
      <c r="C233" s="343"/>
      <c r="D233" s="344"/>
      <c r="E233" s="10" t="s">
        <v>92</v>
      </c>
    </row>
    <row r="234" spans="2:5" s="294" customFormat="1" ht="15" customHeight="1">
      <c r="B234" s="61" t="s">
        <v>223</v>
      </c>
      <c r="C234" s="377" t="s">
        <v>242</v>
      </c>
      <c r="D234" s="378"/>
      <c r="E234" s="62">
        <f>'22-24'!I30</f>
        <v>11170</v>
      </c>
    </row>
    <row r="235" spans="2:5" s="294" customFormat="1" ht="15" customHeight="1">
      <c r="B235" s="61" t="s">
        <v>224</v>
      </c>
      <c r="C235" s="377" t="s">
        <v>229</v>
      </c>
      <c r="D235" s="378"/>
      <c r="E235" s="62">
        <f>'22-24'!I31</f>
        <v>13404</v>
      </c>
    </row>
    <row r="236" spans="2:5" s="294" customFormat="1" ht="15" customHeight="1">
      <c r="B236" s="61" t="s">
        <v>225</v>
      </c>
      <c r="C236" s="377" t="s">
        <v>241</v>
      </c>
      <c r="D236" s="378"/>
      <c r="E236" s="62">
        <f>'22-24'!I32</f>
        <v>16755</v>
      </c>
    </row>
    <row r="237" spans="2:4" ht="15" customHeight="1">
      <c r="B237" s="294"/>
      <c r="C237" s="294"/>
      <c r="D237" s="295"/>
    </row>
    <row r="238" spans="2:5" ht="15" customHeight="1">
      <c r="B238" s="46" t="str">
        <f>Översikt!B$26</f>
        <v>A 24</v>
      </c>
      <c r="C238" s="345" t="s">
        <v>194</v>
      </c>
      <c r="D238" s="345"/>
      <c r="E238" s="346"/>
    </row>
    <row r="239" spans="2:5" ht="15" customHeight="1">
      <c r="B239" s="342" t="s">
        <v>55</v>
      </c>
      <c r="C239" s="343"/>
      <c r="D239" s="344"/>
      <c r="E239" s="10" t="s">
        <v>92</v>
      </c>
    </row>
    <row r="240" spans="2:5" ht="24" customHeight="1">
      <c r="B240" s="61" t="s">
        <v>226</v>
      </c>
      <c r="C240" s="368" t="s">
        <v>216</v>
      </c>
      <c r="D240" s="369"/>
      <c r="E240" s="62" t="s">
        <v>236</v>
      </c>
    </row>
    <row r="241" spans="2:5" ht="24" customHeight="1">
      <c r="B241" s="61" t="s">
        <v>227</v>
      </c>
      <c r="C241" s="368" t="s">
        <v>217</v>
      </c>
      <c r="D241" s="369"/>
      <c r="E241" s="62" t="s">
        <v>236</v>
      </c>
    </row>
    <row r="242" spans="2:5" ht="24" customHeight="1">
      <c r="B242" s="61" t="s">
        <v>228</v>
      </c>
      <c r="C242" s="368" t="s">
        <v>185</v>
      </c>
      <c r="D242" s="369"/>
      <c r="E242" s="62" t="s">
        <v>236</v>
      </c>
    </row>
    <row r="243" spans="2:5" ht="24" customHeight="1">
      <c r="B243" s="61" t="s">
        <v>231</v>
      </c>
      <c r="C243" s="368" t="s">
        <v>186</v>
      </c>
      <c r="D243" s="369"/>
      <c r="E243" s="62" t="s">
        <v>236</v>
      </c>
    </row>
    <row r="244" spans="2:5" ht="24" customHeight="1">
      <c r="B244" s="61" t="s">
        <v>232</v>
      </c>
      <c r="C244" s="368" t="s">
        <v>187</v>
      </c>
      <c r="D244" s="369"/>
      <c r="E244" s="62" t="s">
        <v>236</v>
      </c>
    </row>
    <row r="245" spans="2:5" ht="24" customHeight="1">
      <c r="B245" s="61" t="s">
        <v>233</v>
      </c>
      <c r="C245" s="368" t="s">
        <v>188</v>
      </c>
      <c r="D245" s="369"/>
      <c r="E245" s="62" t="s">
        <v>236</v>
      </c>
    </row>
    <row r="246" spans="2:5" ht="24" customHeight="1">
      <c r="B246" s="61" t="s">
        <v>234</v>
      </c>
      <c r="C246" s="368" t="s">
        <v>189</v>
      </c>
      <c r="D246" s="369"/>
      <c r="E246" s="62" t="s">
        <v>236</v>
      </c>
    </row>
    <row r="247" spans="2:5" ht="24" customHeight="1">
      <c r="B247" s="61" t="s">
        <v>235</v>
      </c>
      <c r="C247" s="368" t="s">
        <v>190</v>
      </c>
      <c r="D247" s="369"/>
      <c r="E247" s="62" t="s">
        <v>236</v>
      </c>
    </row>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8" customHeight="1"/>
    <row r="899" ht="18" customHeight="1"/>
    <row r="900" ht="18" customHeight="1"/>
    <row r="901" ht="18" customHeight="1"/>
    <row r="902" ht="18" customHeight="1"/>
    <row r="903" ht="18" customHeight="1"/>
    <row r="904" ht="18" customHeight="1"/>
    <row r="905" ht="18" customHeight="1"/>
  </sheetData>
  <sheetProtection/>
  <mergeCells count="153">
    <mergeCell ref="E29:E31"/>
    <mergeCell ref="B29:B31"/>
    <mergeCell ref="C59:C61"/>
    <mergeCell ref="C218:E218"/>
    <mergeCell ref="B215:D215"/>
    <mergeCell ref="C214:E214"/>
    <mergeCell ref="B211:D211"/>
    <mergeCell ref="C210:E210"/>
    <mergeCell ref="C160:E160"/>
    <mergeCell ref="C150:E150"/>
    <mergeCell ref="B104:D104"/>
    <mergeCell ref="C103:E103"/>
    <mergeCell ref="C148:D148"/>
    <mergeCell ref="C113:D113"/>
    <mergeCell ref="C114:D114"/>
    <mergeCell ref="C115:D115"/>
    <mergeCell ref="C117:D117"/>
    <mergeCell ref="C118:D118"/>
    <mergeCell ref="C119:D119"/>
    <mergeCell ref="C120:D120"/>
    <mergeCell ref="C69:C70"/>
    <mergeCell ref="C71:C72"/>
    <mergeCell ref="C73:D73"/>
    <mergeCell ref="C141:D141"/>
    <mergeCell ref="C142:D142"/>
    <mergeCell ref="C143:D143"/>
    <mergeCell ref="C83:D83"/>
    <mergeCell ref="C78:D78"/>
    <mergeCell ref="C77:D77"/>
    <mergeCell ref="C79:D79"/>
    <mergeCell ref="C80:D80"/>
    <mergeCell ref="C81:D81"/>
    <mergeCell ref="C82:D82"/>
    <mergeCell ref="C147:D147"/>
    <mergeCell ref="C121:D121"/>
    <mergeCell ref="C2:E2"/>
    <mergeCell ref="C134:D134"/>
    <mergeCell ref="C135:D135"/>
    <mergeCell ref="C136:D136"/>
    <mergeCell ref="C137:D137"/>
    <mergeCell ref="C240:D240"/>
    <mergeCell ref="C241:D241"/>
    <mergeCell ref="C228:D228"/>
    <mergeCell ref="C229:D229"/>
    <mergeCell ref="C230:D230"/>
    <mergeCell ref="C234:D234"/>
    <mergeCell ref="C235:D235"/>
    <mergeCell ref="C236:D236"/>
    <mergeCell ref="C232:E232"/>
    <mergeCell ref="B233:D233"/>
    <mergeCell ref="C4:E4"/>
    <mergeCell ref="C196:C197"/>
    <mergeCell ref="C198:C199"/>
    <mergeCell ref="B108:D108"/>
    <mergeCell ref="B112:D112"/>
    <mergeCell ref="C109:D109"/>
    <mergeCell ref="C124:D124"/>
    <mergeCell ref="C116:D116"/>
    <mergeCell ref="C107:E107"/>
    <mergeCell ref="C111:E111"/>
    <mergeCell ref="C242:D242"/>
    <mergeCell ref="C87:C89"/>
    <mergeCell ref="C90:C92"/>
    <mergeCell ref="C93:C95"/>
    <mergeCell ref="C96:C98"/>
    <mergeCell ref="C152:D152"/>
    <mergeCell ref="C123:D123"/>
    <mergeCell ref="C127:D127"/>
    <mergeCell ref="C128:D128"/>
    <mergeCell ref="C129:D129"/>
    <mergeCell ref="C122:D122"/>
    <mergeCell ref="C133:D133"/>
    <mergeCell ref="C139:D139"/>
    <mergeCell ref="C131:D131"/>
    <mergeCell ref="C130:D130"/>
    <mergeCell ref="C125:D125"/>
    <mergeCell ref="C126:D126"/>
    <mergeCell ref="C168:E168"/>
    <mergeCell ref="C172:E172"/>
    <mergeCell ref="C177:C179"/>
    <mergeCell ref="C174:C176"/>
    <mergeCell ref="B223:D223"/>
    <mergeCell ref="C138:D138"/>
    <mergeCell ref="C140:D140"/>
    <mergeCell ref="B146:D146"/>
    <mergeCell ref="C145:E145"/>
    <mergeCell ref="C162:D162"/>
    <mergeCell ref="C246:D246"/>
    <mergeCell ref="C247:D247"/>
    <mergeCell ref="B68:D68"/>
    <mergeCell ref="C67:E67"/>
    <mergeCell ref="C75:E75"/>
    <mergeCell ref="C200:C201"/>
    <mergeCell ref="B191:D191"/>
    <mergeCell ref="C192:C193"/>
    <mergeCell ref="C194:C195"/>
    <mergeCell ref="C243:D243"/>
    <mergeCell ref="C15:C17"/>
    <mergeCell ref="C18:C20"/>
    <mergeCell ref="C21:C23"/>
    <mergeCell ref="C27:C28"/>
    <mergeCell ref="D29:D31"/>
    <mergeCell ref="C245:D245"/>
    <mergeCell ref="C244:D244"/>
    <mergeCell ref="B219:D219"/>
    <mergeCell ref="C166:D166"/>
    <mergeCell ref="C207:D207"/>
    <mergeCell ref="C62:C63"/>
    <mergeCell ref="B34:D34"/>
    <mergeCell ref="C35:C37"/>
    <mergeCell ref="C38:C40"/>
    <mergeCell ref="C41:C43"/>
    <mergeCell ref="B5:D5"/>
    <mergeCell ref="C6:C8"/>
    <mergeCell ref="C29:C31"/>
    <mergeCell ref="C9:C11"/>
    <mergeCell ref="C12:C14"/>
    <mergeCell ref="C44:C46"/>
    <mergeCell ref="C47:C49"/>
    <mergeCell ref="C50:C52"/>
    <mergeCell ref="C53:C55"/>
    <mergeCell ref="C56:C58"/>
    <mergeCell ref="C33:E33"/>
    <mergeCell ref="B161:D161"/>
    <mergeCell ref="C164:E164"/>
    <mergeCell ref="C155:E155"/>
    <mergeCell ref="C157:C158"/>
    <mergeCell ref="C64:C65"/>
    <mergeCell ref="C99:C101"/>
    <mergeCell ref="C85:E85"/>
    <mergeCell ref="B76:D76"/>
    <mergeCell ref="B86:D86"/>
    <mergeCell ref="C132:D132"/>
    <mergeCell ref="C238:E238"/>
    <mergeCell ref="C222:E222"/>
    <mergeCell ref="C226:E226"/>
    <mergeCell ref="B227:D227"/>
    <mergeCell ref="C190:E190"/>
    <mergeCell ref="B151:D151"/>
    <mergeCell ref="B156:D156"/>
    <mergeCell ref="B169:D169"/>
    <mergeCell ref="C170:D170"/>
    <mergeCell ref="C153:D153"/>
    <mergeCell ref="C24:C26"/>
    <mergeCell ref="B165:D165"/>
    <mergeCell ref="C205:E205"/>
    <mergeCell ref="C208:D208"/>
    <mergeCell ref="B206:D206"/>
    <mergeCell ref="B239:D239"/>
    <mergeCell ref="C186:C188"/>
    <mergeCell ref="C183:C185"/>
    <mergeCell ref="C180:C182"/>
    <mergeCell ref="B173:D173"/>
  </mergeCells>
  <hyperlinks>
    <hyperlink ref="C4:E4" location="TblTid1" display="TblTid1"/>
    <hyperlink ref="C33:E33" location="TblTid2" display="TblTid2"/>
    <hyperlink ref="C67:E67" location="TblTid3" display="TblTid3"/>
    <hyperlink ref="C75:E75" location="TblTid4" display="TblTid4"/>
    <hyperlink ref="C85:E85" location="TblTid5" display="TblTid5"/>
    <hyperlink ref="C103:E103" location="TblTid6" display="TblTid6"/>
    <hyperlink ref="C107:E107" location="TblTid7" display="TblTid7"/>
    <hyperlink ref="C111:E111" location="TblTid8" display="TblTid8"/>
    <hyperlink ref="C145:E145" location="TblTid9" display="TblTid9"/>
    <hyperlink ref="C155:E155" location="TblTid11" display="TblTid11"/>
    <hyperlink ref="C150:E150" location="TblTid10" display="TblTid10"/>
    <hyperlink ref="C160:E160" location="TblTid12" display="TblTid12"/>
    <hyperlink ref="C168:E168" location="TblTid14" display="TblTid14"/>
    <hyperlink ref="C164:E164" location="TblTid13" display="TblTid13"/>
    <hyperlink ref="C172:E172" location="TblTid15" display="TblTid15"/>
    <hyperlink ref="C190:E190" location="TblTid16" display="TblTid16"/>
    <hyperlink ref="C222:E222" location="TblTid21" display="TblTid21"/>
    <hyperlink ref="C218:E218" location="TblTid20" display="TblTid20"/>
    <hyperlink ref="C214:E214" location="TblTid19" display="TblTid19"/>
    <hyperlink ref="C210:E210" location="TblTid20" display="TblTid20"/>
    <hyperlink ref="C205:E205" location="TblTid19" display="TblTid19"/>
    <hyperlink ref="C226:E226" location="TblTid21" display="TblTid21"/>
    <hyperlink ref="C232:E232" location="'22-24'!A1" display="Planbesked"/>
    <hyperlink ref="C238:E238" location="'22-24'!A1" display="Detaljplanekostnad"/>
  </hyperlinks>
  <printOptions/>
  <pageMargins left="0.2362204724409449" right="0.2362204724409449" top="0.3937007874015748" bottom="0.35433070866141736" header="0.31496062992125984" footer="0.31496062992125984"/>
  <pageSetup fitToHeight="0" fitToWidth="1" horizontalDpi="600" verticalDpi="600" orientation="landscape" paperSize="9" r:id="rId1"/>
  <headerFooter>
    <oddFooter>&amp;C&amp;P</oddFooter>
  </headerFooter>
  <rowBreaks count="10" manualBreakCount="10">
    <brk id="31" max="255" man="1"/>
    <brk id="65" max="255" man="1"/>
    <brk id="83" max="255" man="1"/>
    <brk id="110" max="255" man="1"/>
    <brk id="128" max="255" man="1"/>
    <brk id="143" max="255" man="1"/>
    <brk id="171" max="255" man="1"/>
    <brk id="188" max="255" man="1"/>
    <brk id="208" max="255" man="1"/>
    <brk id="224" max="255" man="1"/>
  </rowBreaks>
  <ignoredErrors>
    <ignoredError sqref="E60" formula="1"/>
  </ignoredErrors>
</worksheet>
</file>

<file path=xl/worksheets/sheet4.xml><?xml version="1.0" encoding="utf-8"?>
<worksheet xmlns="http://schemas.openxmlformats.org/spreadsheetml/2006/main" xmlns:r="http://schemas.openxmlformats.org/officeDocument/2006/relationships">
  <sheetPr>
    <tabColor theme="4" tint="0.5999900102615356"/>
    <pageSetUpPr fitToPage="1"/>
  </sheetPr>
  <dimension ref="B1:U152"/>
  <sheetViews>
    <sheetView showGridLines="0" zoomScalePageLayoutView="0" workbookViewId="0" topLeftCell="A2">
      <pane ySplit="1" topLeftCell="A17" activePane="bottomLeft" state="frozen"/>
      <selection pane="topLeft" activeCell="A2" sqref="A2"/>
      <selection pane="bottomLeft" activeCell="C31" sqref="C31"/>
    </sheetView>
  </sheetViews>
  <sheetFormatPr defaultColWidth="9.00390625" defaultRowHeight="30" customHeight="1"/>
  <cols>
    <col min="1" max="1" width="2.625" style="2" customWidth="1"/>
    <col min="2" max="2" width="6.00390625" style="119" customWidth="1"/>
    <col min="3" max="3" width="47.50390625" style="31" customWidth="1"/>
    <col min="4" max="4" width="22.875" style="31" customWidth="1"/>
    <col min="5" max="13" width="10.625" style="30" customWidth="1"/>
    <col min="14" max="14" width="10.625" style="28" customWidth="1"/>
    <col min="15" max="15" width="10.625" style="33" customWidth="1"/>
    <col min="16" max="16" width="10.625" style="30" customWidth="1"/>
    <col min="17" max="17" width="22.625" style="30" customWidth="1"/>
    <col min="18" max="21" width="10.625" style="31" customWidth="1"/>
    <col min="22" max="28" width="10.625" style="2" customWidth="1"/>
    <col min="29" max="16384" width="9.00390625" style="2" customWidth="1"/>
  </cols>
  <sheetData>
    <row r="1" spans="2:21" ht="33.75" customHeight="1">
      <c r="B1" s="117"/>
      <c r="C1" s="125" t="s">
        <v>100</v>
      </c>
      <c r="D1" s="2"/>
      <c r="E1" s="6"/>
      <c r="F1" s="6"/>
      <c r="G1" s="6"/>
      <c r="H1" s="6"/>
      <c r="I1" s="6"/>
      <c r="J1" s="6"/>
      <c r="K1" s="6"/>
      <c r="L1" s="6"/>
      <c r="M1" s="6"/>
      <c r="N1" s="7"/>
      <c r="O1" s="14"/>
      <c r="P1" s="6"/>
      <c r="Q1" s="6"/>
      <c r="R1" s="2"/>
      <c r="S1" s="2"/>
      <c r="T1" s="2"/>
      <c r="U1" s="2"/>
    </row>
    <row r="2" spans="2:15" s="9" customFormat="1" ht="24" customHeight="1">
      <c r="B2" s="404" t="s">
        <v>135</v>
      </c>
      <c r="C2" s="401" t="s">
        <v>52</v>
      </c>
      <c r="D2" s="402"/>
      <c r="E2" s="402"/>
      <c r="F2" s="402"/>
      <c r="G2" s="402"/>
      <c r="H2" s="402"/>
      <c r="I2" s="402"/>
      <c r="J2" s="402"/>
      <c r="K2" s="402"/>
      <c r="L2" s="402"/>
      <c r="M2" s="402"/>
      <c r="N2" s="402"/>
      <c r="O2" s="403"/>
    </row>
    <row r="3" spans="2:17" s="9" customFormat="1" ht="24" customHeight="1">
      <c r="B3" s="405"/>
      <c r="C3" s="398" t="s">
        <v>91</v>
      </c>
      <c r="D3" s="399"/>
      <c r="E3" s="399"/>
      <c r="F3" s="399"/>
      <c r="G3" s="399"/>
      <c r="H3" s="399"/>
      <c r="I3" s="399"/>
      <c r="J3" s="399"/>
      <c r="K3" s="399"/>
      <c r="L3" s="399"/>
      <c r="M3" s="399"/>
      <c r="N3" s="399"/>
      <c r="O3" s="400"/>
      <c r="P3" s="5"/>
      <c r="Q3" s="5"/>
    </row>
    <row r="4" spans="2:17" s="3" customFormat="1" ht="34.5" thickBot="1">
      <c r="B4" s="397" t="s">
        <v>55</v>
      </c>
      <c r="C4" s="397"/>
      <c r="D4" s="397"/>
      <c r="E4" s="69" t="s">
        <v>3</v>
      </c>
      <c r="F4" s="69" t="s">
        <v>14</v>
      </c>
      <c r="G4" s="69" t="s">
        <v>9</v>
      </c>
      <c r="H4" s="69" t="s">
        <v>4</v>
      </c>
      <c r="I4" s="69" t="s">
        <v>5</v>
      </c>
      <c r="J4" s="69" t="s">
        <v>15</v>
      </c>
      <c r="K4" s="69" t="s">
        <v>8</v>
      </c>
      <c r="L4" s="69" t="s">
        <v>6</v>
      </c>
      <c r="M4" s="69" t="s">
        <v>7</v>
      </c>
      <c r="N4" s="70" t="s">
        <v>23</v>
      </c>
      <c r="O4" s="71" t="s">
        <v>92</v>
      </c>
      <c r="P4" s="6"/>
      <c r="Q4" s="6"/>
    </row>
    <row r="5" spans="2:21" s="4" customFormat="1" ht="24" customHeight="1">
      <c r="B5" s="121" t="str">
        <f>Översikt!$B$3&amp;"."&amp;ROW()-4</f>
        <v>A 1.1</v>
      </c>
      <c r="C5" s="394" t="s">
        <v>13</v>
      </c>
      <c r="D5" s="105" t="s">
        <v>165</v>
      </c>
      <c r="E5" s="76">
        <v>3</v>
      </c>
      <c r="F5" s="76">
        <v>5</v>
      </c>
      <c r="G5" s="76">
        <v>1</v>
      </c>
      <c r="H5" s="76">
        <v>4</v>
      </c>
      <c r="I5" s="76">
        <v>2</v>
      </c>
      <c r="J5" s="76">
        <v>4</v>
      </c>
      <c r="K5" s="76">
        <v>4</v>
      </c>
      <c r="L5" s="76">
        <v>2</v>
      </c>
      <c r="M5" s="76">
        <v>1</v>
      </c>
      <c r="N5" s="77">
        <f>SUM(E5:M5)</f>
        <v>26</v>
      </c>
      <c r="O5" s="78">
        <f>N5*TimKost</f>
        <v>29042</v>
      </c>
      <c r="P5" s="17"/>
      <c r="Q5" s="17"/>
      <c r="R5" s="18"/>
      <c r="S5" s="18"/>
      <c r="T5" s="18"/>
      <c r="U5" s="18"/>
    </row>
    <row r="6" spans="2:21" s="4" customFormat="1" ht="24" customHeight="1">
      <c r="B6" s="118" t="str">
        <f>Översikt!$B$3&amp;"."&amp;ROW()-4</f>
        <v>A 1.2</v>
      </c>
      <c r="C6" s="395"/>
      <c r="D6" s="102" t="s">
        <v>10</v>
      </c>
      <c r="E6" s="16">
        <v>3</v>
      </c>
      <c r="F6" s="16">
        <v>6</v>
      </c>
      <c r="G6" s="16">
        <v>2</v>
      </c>
      <c r="H6" s="16">
        <v>4</v>
      </c>
      <c r="I6" s="16">
        <v>2</v>
      </c>
      <c r="J6" s="16">
        <v>4</v>
      </c>
      <c r="K6" s="16">
        <v>4</v>
      </c>
      <c r="L6" s="16">
        <v>2</v>
      </c>
      <c r="M6" s="16">
        <v>1</v>
      </c>
      <c r="N6" s="50">
        <f aca="true" t="shared" si="0" ref="N6:N16">SUM(E6:M6)</f>
        <v>28</v>
      </c>
      <c r="O6" s="51">
        <f aca="true" t="shared" si="1" ref="O6:O34">N6*TimKost</f>
        <v>31276</v>
      </c>
      <c r="P6" s="17"/>
      <c r="Q6" s="17"/>
      <c r="R6" s="18"/>
      <c r="S6" s="18"/>
      <c r="T6" s="18"/>
      <c r="U6" s="18"/>
    </row>
    <row r="7" spans="2:21" s="4" customFormat="1" ht="24" customHeight="1" thickBot="1">
      <c r="B7" s="122" t="str">
        <f>Översikt!$B$3&amp;"."&amp;ROW()-4</f>
        <v>A 1.3</v>
      </c>
      <c r="C7" s="396"/>
      <c r="D7" s="106" t="s">
        <v>11</v>
      </c>
      <c r="E7" s="80">
        <v>3</v>
      </c>
      <c r="F7" s="80">
        <v>7</v>
      </c>
      <c r="G7" s="80">
        <v>2</v>
      </c>
      <c r="H7" s="80">
        <v>4</v>
      </c>
      <c r="I7" s="80">
        <v>2</v>
      </c>
      <c r="J7" s="80">
        <v>4</v>
      </c>
      <c r="K7" s="80">
        <v>4</v>
      </c>
      <c r="L7" s="80">
        <v>2</v>
      </c>
      <c r="M7" s="80">
        <v>1</v>
      </c>
      <c r="N7" s="81">
        <f t="shared" si="0"/>
        <v>29</v>
      </c>
      <c r="O7" s="82">
        <f t="shared" si="1"/>
        <v>32393</v>
      </c>
      <c r="P7" s="17"/>
      <c r="Q7" s="17"/>
      <c r="R7" s="18"/>
      <c r="S7" s="18"/>
      <c r="T7" s="18"/>
      <c r="U7" s="18"/>
    </row>
    <row r="8" spans="2:21" s="4" customFormat="1" ht="24" customHeight="1">
      <c r="B8" s="121" t="str">
        <f>Översikt!$B$3&amp;"."&amp;ROW()-4</f>
        <v>A 1.4</v>
      </c>
      <c r="C8" s="394" t="s">
        <v>12</v>
      </c>
      <c r="D8" s="105" t="s">
        <v>165</v>
      </c>
      <c r="E8" s="248">
        <v>3</v>
      </c>
      <c r="F8" s="252">
        <v>4</v>
      </c>
      <c r="G8" s="252">
        <v>1</v>
      </c>
      <c r="H8" s="251">
        <v>4</v>
      </c>
      <c r="I8" s="200">
        <v>2</v>
      </c>
      <c r="J8" s="76">
        <v>4</v>
      </c>
      <c r="K8" s="251">
        <v>4</v>
      </c>
      <c r="L8" s="76">
        <v>2</v>
      </c>
      <c r="M8" s="254">
        <v>1</v>
      </c>
      <c r="N8" s="77">
        <f t="shared" si="0"/>
        <v>25</v>
      </c>
      <c r="O8" s="78">
        <f t="shared" si="1"/>
        <v>27925</v>
      </c>
      <c r="P8" s="17"/>
      <c r="Q8" s="17"/>
      <c r="R8" s="18"/>
      <c r="S8" s="18"/>
      <c r="T8" s="18"/>
      <c r="U8" s="18"/>
    </row>
    <row r="9" spans="2:21" s="4" customFormat="1" ht="24" customHeight="1">
      <c r="B9" s="118" t="str">
        <f>Översikt!$B$3&amp;"."&amp;ROW()-4</f>
        <v>A 1.5</v>
      </c>
      <c r="C9" s="395"/>
      <c r="D9" s="102" t="s">
        <v>10</v>
      </c>
      <c r="E9" s="247">
        <v>3</v>
      </c>
      <c r="F9" s="253">
        <v>5</v>
      </c>
      <c r="G9" s="253">
        <v>2</v>
      </c>
      <c r="H9" s="250">
        <v>4</v>
      </c>
      <c r="I9" s="249">
        <v>2</v>
      </c>
      <c r="J9" s="246">
        <v>4</v>
      </c>
      <c r="K9" s="250">
        <v>4</v>
      </c>
      <c r="L9" s="16">
        <v>2</v>
      </c>
      <c r="M9" s="253">
        <v>1</v>
      </c>
      <c r="N9" s="50">
        <f t="shared" si="0"/>
        <v>27</v>
      </c>
      <c r="O9" s="51">
        <f t="shared" si="1"/>
        <v>30159</v>
      </c>
      <c r="P9" s="17"/>
      <c r="Q9" s="17"/>
      <c r="R9" s="18"/>
      <c r="S9" s="18"/>
      <c r="T9" s="18"/>
      <c r="U9" s="18"/>
    </row>
    <row r="10" spans="2:21" s="4" customFormat="1" ht="24" customHeight="1" thickBot="1">
      <c r="B10" s="122" t="str">
        <f>Översikt!$B$3&amp;"."&amp;ROW()-4</f>
        <v>A 1.6</v>
      </c>
      <c r="C10" s="396"/>
      <c r="D10" s="106" t="s">
        <v>11</v>
      </c>
      <c r="E10" s="243">
        <v>3</v>
      </c>
      <c r="F10" s="244">
        <v>6</v>
      </c>
      <c r="G10" s="244">
        <v>2</v>
      </c>
      <c r="H10" s="244">
        <v>4</v>
      </c>
      <c r="I10" s="243">
        <v>2</v>
      </c>
      <c r="J10" s="243">
        <v>4</v>
      </c>
      <c r="K10" s="244">
        <v>4</v>
      </c>
      <c r="L10" s="80">
        <v>2</v>
      </c>
      <c r="M10" s="244">
        <v>1</v>
      </c>
      <c r="N10" s="81">
        <f t="shared" si="0"/>
        <v>28</v>
      </c>
      <c r="O10" s="82">
        <f t="shared" si="1"/>
        <v>31276</v>
      </c>
      <c r="P10" s="17"/>
      <c r="Q10" s="17"/>
      <c r="R10" s="18"/>
      <c r="S10" s="18"/>
      <c r="T10" s="18"/>
      <c r="U10" s="18"/>
    </row>
    <row r="11" spans="2:21" s="4" customFormat="1" ht="24" customHeight="1">
      <c r="B11" s="121" t="str">
        <f>Översikt!$B$3&amp;"."&amp;ROW()-4</f>
        <v>A 1.7</v>
      </c>
      <c r="C11" s="394" t="s">
        <v>0</v>
      </c>
      <c r="D11" s="105" t="s">
        <v>2</v>
      </c>
      <c r="E11" s="76">
        <v>2</v>
      </c>
      <c r="F11" s="76">
        <v>1</v>
      </c>
      <c r="G11" s="76">
        <v>1</v>
      </c>
      <c r="H11" s="76">
        <v>3</v>
      </c>
      <c r="I11" s="76">
        <v>1</v>
      </c>
      <c r="J11" s="76">
        <v>1</v>
      </c>
      <c r="K11" s="76">
        <v>2</v>
      </c>
      <c r="L11" s="76">
        <v>1</v>
      </c>
      <c r="M11" s="76">
        <v>1</v>
      </c>
      <c r="N11" s="77">
        <f t="shared" si="0"/>
        <v>13</v>
      </c>
      <c r="O11" s="78">
        <f t="shared" si="1"/>
        <v>14521</v>
      </c>
      <c r="P11" s="17"/>
      <c r="Q11" s="17"/>
      <c r="R11" s="18"/>
      <c r="S11" s="18"/>
      <c r="T11" s="18"/>
      <c r="U11" s="18"/>
    </row>
    <row r="12" spans="2:21" s="4" customFormat="1" ht="24" customHeight="1">
      <c r="B12" s="118" t="str">
        <f>Översikt!$B$3&amp;"."&amp;ROW()-4</f>
        <v>A 1.8</v>
      </c>
      <c r="C12" s="395"/>
      <c r="D12" s="102" t="s">
        <v>10</v>
      </c>
      <c r="E12" s="16">
        <v>2</v>
      </c>
      <c r="F12" s="16">
        <v>3</v>
      </c>
      <c r="G12" s="16">
        <v>1</v>
      </c>
      <c r="H12" s="16">
        <v>3</v>
      </c>
      <c r="I12" s="16">
        <v>1</v>
      </c>
      <c r="J12" s="16">
        <v>1</v>
      </c>
      <c r="K12" s="16">
        <v>2</v>
      </c>
      <c r="L12" s="16">
        <v>1</v>
      </c>
      <c r="M12" s="16">
        <v>1</v>
      </c>
      <c r="N12" s="50">
        <f t="shared" si="0"/>
        <v>15</v>
      </c>
      <c r="O12" s="51">
        <f t="shared" si="1"/>
        <v>16755</v>
      </c>
      <c r="P12" s="17"/>
      <c r="Q12" s="17"/>
      <c r="R12" s="18"/>
      <c r="S12" s="18"/>
      <c r="T12" s="18"/>
      <c r="U12" s="18"/>
    </row>
    <row r="13" spans="2:21" s="4" customFormat="1" ht="24" customHeight="1" thickBot="1">
      <c r="B13" s="122" t="str">
        <f>Översikt!$B$3&amp;"."&amp;ROW()-4</f>
        <v>A 1.9</v>
      </c>
      <c r="C13" s="396"/>
      <c r="D13" s="106" t="s">
        <v>11</v>
      </c>
      <c r="E13" s="80">
        <v>2</v>
      </c>
      <c r="F13" s="80">
        <v>2</v>
      </c>
      <c r="G13" s="80">
        <v>1</v>
      </c>
      <c r="H13" s="80">
        <v>3</v>
      </c>
      <c r="I13" s="80">
        <v>1</v>
      </c>
      <c r="J13" s="80">
        <v>1</v>
      </c>
      <c r="K13" s="80">
        <v>2</v>
      </c>
      <c r="L13" s="80">
        <v>1</v>
      </c>
      <c r="M13" s="80">
        <v>1</v>
      </c>
      <c r="N13" s="81">
        <f t="shared" si="0"/>
        <v>14</v>
      </c>
      <c r="O13" s="82">
        <f t="shared" si="1"/>
        <v>15638</v>
      </c>
      <c r="P13" s="17"/>
      <c r="Q13" s="17"/>
      <c r="R13" s="18"/>
      <c r="S13" s="18"/>
      <c r="T13" s="18"/>
      <c r="U13" s="18"/>
    </row>
    <row r="14" spans="2:21" s="4" customFormat="1" ht="24" customHeight="1">
      <c r="B14" s="121" t="str">
        <f>Översikt!$B$3&amp;"."&amp;ROW()-4</f>
        <v>A 1.10</v>
      </c>
      <c r="C14" s="394" t="s">
        <v>1</v>
      </c>
      <c r="D14" s="105" t="s">
        <v>2</v>
      </c>
      <c r="E14" s="76">
        <v>2</v>
      </c>
      <c r="F14" s="76">
        <v>1</v>
      </c>
      <c r="G14" s="76">
        <v>1</v>
      </c>
      <c r="H14" s="76">
        <v>0</v>
      </c>
      <c r="I14" s="76">
        <v>0</v>
      </c>
      <c r="J14" s="76">
        <v>0</v>
      </c>
      <c r="K14" s="76">
        <v>0</v>
      </c>
      <c r="L14" s="76">
        <v>0</v>
      </c>
      <c r="M14" s="76">
        <v>1</v>
      </c>
      <c r="N14" s="77">
        <f t="shared" si="0"/>
        <v>5</v>
      </c>
      <c r="O14" s="78">
        <f t="shared" si="1"/>
        <v>5585</v>
      </c>
      <c r="P14" s="17"/>
      <c r="Q14" s="17"/>
      <c r="R14" s="18"/>
      <c r="S14" s="18"/>
      <c r="T14" s="18"/>
      <c r="U14" s="18"/>
    </row>
    <row r="15" spans="2:21" s="4" customFormat="1" ht="24" customHeight="1">
      <c r="B15" s="118" t="str">
        <f>Översikt!$B$3&amp;"."&amp;ROW()-4</f>
        <v>A 1.11</v>
      </c>
      <c r="C15" s="395"/>
      <c r="D15" s="102" t="s">
        <v>10</v>
      </c>
      <c r="E15" s="16">
        <v>2</v>
      </c>
      <c r="F15" s="16">
        <v>3</v>
      </c>
      <c r="G15" s="16">
        <v>1</v>
      </c>
      <c r="H15" s="16">
        <v>0</v>
      </c>
      <c r="I15" s="16">
        <v>0</v>
      </c>
      <c r="J15" s="16">
        <v>0</v>
      </c>
      <c r="K15" s="16">
        <v>0</v>
      </c>
      <c r="L15" s="16">
        <v>0</v>
      </c>
      <c r="M15" s="16">
        <v>1</v>
      </c>
      <c r="N15" s="50">
        <f t="shared" si="0"/>
        <v>7</v>
      </c>
      <c r="O15" s="51">
        <f t="shared" si="1"/>
        <v>7819</v>
      </c>
      <c r="P15" s="17"/>
      <c r="Q15" s="17"/>
      <c r="R15" s="18"/>
      <c r="S15" s="18"/>
      <c r="T15" s="18"/>
      <c r="U15" s="18"/>
    </row>
    <row r="16" spans="2:21" s="4" customFormat="1" ht="24" customHeight="1" thickBot="1">
      <c r="B16" s="122" t="str">
        <f>Översikt!$B$3&amp;"."&amp;ROW()-4</f>
        <v>A 1.12</v>
      </c>
      <c r="C16" s="396"/>
      <c r="D16" s="106" t="s">
        <v>11</v>
      </c>
      <c r="E16" s="80">
        <v>2</v>
      </c>
      <c r="F16" s="80">
        <v>2</v>
      </c>
      <c r="G16" s="80">
        <v>1</v>
      </c>
      <c r="H16" s="80">
        <v>0</v>
      </c>
      <c r="I16" s="80">
        <v>0</v>
      </c>
      <c r="J16" s="80">
        <v>0</v>
      </c>
      <c r="K16" s="80">
        <v>0</v>
      </c>
      <c r="L16" s="80">
        <v>0</v>
      </c>
      <c r="M16" s="80">
        <v>1</v>
      </c>
      <c r="N16" s="81">
        <f t="shared" si="0"/>
        <v>6</v>
      </c>
      <c r="O16" s="82">
        <f t="shared" si="1"/>
        <v>6702</v>
      </c>
      <c r="P16" s="17"/>
      <c r="Q16" s="17"/>
      <c r="R16" s="18"/>
      <c r="S16" s="18"/>
      <c r="T16" s="18"/>
      <c r="U16" s="18"/>
    </row>
    <row r="17" spans="2:21" s="4" customFormat="1" ht="24" customHeight="1">
      <c r="B17" s="121" t="str">
        <f>Översikt!$B$3&amp;"."&amp;ROW()-4</f>
        <v>A 1.13</v>
      </c>
      <c r="C17" s="394" t="s">
        <v>249</v>
      </c>
      <c r="D17" s="105" t="s">
        <v>2</v>
      </c>
      <c r="E17" s="76">
        <v>2</v>
      </c>
      <c r="F17" s="76">
        <v>3</v>
      </c>
      <c r="G17" s="76">
        <v>1</v>
      </c>
      <c r="H17" s="76">
        <v>3</v>
      </c>
      <c r="I17" s="76">
        <v>1</v>
      </c>
      <c r="J17" s="76">
        <v>2</v>
      </c>
      <c r="K17" s="76">
        <v>2</v>
      </c>
      <c r="L17" s="76">
        <v>1</v>
      </c>
      <c r="M17" s="76">
        <v>1</v>
      </c>
      <c r="N17" s="77">
        <f aca="true" t="shared" si="2" ref="N17:N34">SUM(E17:M17)</f>
        <v>16</v>
      </c>
      <c r="O17" s="78">
        <f t="shared" si="1"/>
        <v>17872</v>
      </c>
      <c r="P17" s="17"/>
      <c r="Q17" s="17"/>
      <c r="R17" s="18"/>
      <c r="S17" s="18"/>
      <c r="T17" s="18"/>
      <c r="U17" s="18"/>
    </row>
    <row r="18" spans="2:21" s="4" customFormat="1" ht="24" customHeight="1">
      <c r="B18" s="118" t="str">
        <f>Översikt!$B$3&amp;"."&amp;ROW()-4</f>
        <v>A 1.14</v>
      </c>
      <c r="C18" s="395"/>
      <c r="D18" s="102" t="s">
        <v>10</v>
      </c>
      <c r="E18" s="16">
        <v>2</v>
      </c>
      <c r="F18" s="16">
        <v>5</v>
      </c>
      <c r="G18" s="16">
        <v>2</v>
      </c>
      <c r="H18" s="16">
        <v>3</v>
      </c>
      <c r="I18" s="16">
        <v>1</v>
      </c>
      <c r="J18" s="16">
        <v>2</v>
      </c>
      <c r="K18" s="16">
        <v>2</v>
      </c>
      <c r="L18" s="16">
        <v>1</v>
      </c>
      <c r="M18" s="16">
        <v>1</v>
      </c>
      <c r="N18" s="50">
        <f t="shared" si="2"/>
        <v>19</v>
      </c>
      <c r="O18" s="51">
        <f t="shared" si="1"/>
        <v>21223</v>
      </c>
      <c r="P18" s="17"/>
      <c r="Q18" s="17"/>
      <c r="R18" s="18"/>
      <c r="S18" s="18"/>
      <c r="T18" s="18"/>
      <c r="U18" s="18"/>
    </row>
    <row r="19" spans="2:21" s="4" customFormat="1" ht="24" customHeight="1" thickBot="1">
      <c r="B19" s="122" t="str">
        <f>Översikt!$B$3&amp;"."&amp;ROW()-4</f>
        <v>A 1.15</v>
      </c>
      <c r="C19" s="396"/>
      <c r="D19" s="106" t="s">
        <v>11</v>
      </c>
      <c r="E19" s="80">
        <v>2</v>
      </c>
      <c r="F19" s="80">
        <v>3</v>
      </c>
      <c r="G19" s="80">
        <v>2</v>
      </c>
      <c r="H19" s="80">
        <v>3</v>
      </c>
      <c r="I19" s="80">
        <v>1</v>
      </c>
      <c r="J19" s="80">
        <v>2</v>
      </c>
      <c r="K19" s="80">
        <v>2</v>
      </c>
      <c r="L19" s="80">
        <v>1</v>
      </c>
      <c r="M19" s="80">
        <v>1</v>
      </c>
      <c r="N19" s="81">
        <f t="shared" si="2"/>
        <v>17</v>
      </c>
      <c r="O19" s="82">
        <f t="shared" si="1"/>
        <v>18989</v>
      </c>
      <c r="P19" s="17"/>
      <c r="Q19" s="17"/>
      <c r="R19" s="18"/>
      <c r="S19" s="18"/>
      <c r="T19" s="18"/>
      <c r="U19" s="18"/>
    </row>
    <row r="20" spans="2:21" s="4" customFormat="1" ht="24" customHeight="1">
      <c r="B20" s="121" t="str">
        <f>Översikt!$B$3&amp;"."&amp;ROW()-4</f>
        <v>A 1.16</v>
      </c>
      <c r="C20" s="394" t="s">
        <v>250</v>
      </c>
      <c r="D20" s="105" t="s">
        <v>2</v>
      </c>
      <c r="E20" s="76">
        <v>2</v>
      </c>
      <c r="F20" s="76">
        <v>3</v>
      </c>
      <c r="G20" s="76">
        <v>1</v>
      </c>
      <c r="H20" s="76">
        <v>0</v>
      </c>
      <c r="I20" s="76">
        <v>1</v>
      </c>
      <c r="J20" s="76">
        <v>0</v>
      </c>
      <c r="K20" s="76">
        <v>0</v>
      </c>
      <c r="L20" s="76">
        <v>1</v>
      </c>
      <c r="M20" s="76">
        <v>1</v>
      </c>
      <c r="N20" s="77">
        <f t="shared" si="2"/>
        <v>9</v>
      </c>
      <c r="O20" s="78">
        <f t="shared" si="1"/>
        <v>10053</v>
      </c>
      <c r="P20" s="17"/>
      <c r="Q20" s="17"/>
      <c r="R20" s="18"/>
      <c r="S20" s="18"/>
      <c r="T20" s="18"/>
      <c r="U20" s="18"/>
    </row>
    <row r="21" spans="2:21" s="4" customFormat="1" ht="24" customHeight="1">
      <c r="B21" s="118" t="str">
        <f>Översikt!$B$3&amp;"."&amp;ROW()-4</f>
        <v>A 1.17</v>
      </c>
      <c r="C21" s="395"/>
      <c r="D21" s="102" t="s">
        <v>10</v>
      </c>
      <c r="E21" s="16">
        <v>2</v>
      </c>
      <c r="F21" s="16">
        <v>5</v>
      </c>
      <c r="G21" s="16">
        <v>2</v>
      </c>
      <c r="H21" s="16">
        <v>0</v>
      </c>
      <c r="I21" s="16">
        <v>1</v>
      </c>
      <c r="J21" s="16">
        <v>0</v>
      </c>
      <c r="K21" s="16">
        <v>0</v>
      </c>
      <c r="L21" s="16">
        <v>1</v>
      </c>
      <c r="M21" s="16">
        <v>1</v>
      </c>
      <c r="N21" s="50">
        <f t="shared" si="2"/>
        <v>12</v>
      </c>
      <c r="O21" s="51">
        <f t="shared" si="1"/>
        <v>13404</v>
      </c>
      <c r="P21" s="17"/>
      <c r="Q21" s="17"/>
      <c r="R21" s="18"/>
      <c r="S21" s="18"/>
      <c r="T21" s="18"/>
      <c r="U21" s="18"/>
    </row>
    <row r="22" spans="2:21" s="4" customFormat="1" ht="24" customHeight="1" thickBot="1">
      <c r="B22" s="122" t="str">
        <f>Översikt!$B$3&amp;"."&amp;ROW()-4</f>
        <v>A 1.18</v>
      </c>
      <c r="C22" s="396"/>
      <c r="D22" s="106" t="s">
        <v>11</v>
      </c>
      <c r="E22" s="80">
        <v>2</v>
      </c>
      <c r="F22" s="80">
        <v>3</v>
      </c>
      <c r="G22" s="80">
        <v>2</v>
      </c>
      <c r="H22" s="80">
        <v>0</v>
      </c>
      <c r="I22" s="80">
        <v>1</v>
      </c>
      <c r="J22" s="80">
        <v>0</v>
      </c>
      <c r="K22" s="80">
        <v>0</v>
      </c>
      <c r="L22" s="80">
        <v>1</v>
      </c>
      <c r="M22" s="80">
        <v>1</v>
      </c>
      <c r="N22" s="81">
        <f t="shared" si="2"/>
        <v>10</v>
      </c>
      <c r="O22" s="82">
        <f t="shared" si="1"/>
        <v>11170</v>
      </c>
      <c r="P22" s="17"/>
      <c r="Q22" s="17"/>
      <c r="R22" s="18"/>
      <c r="S22" s="18"/>
      <c r="T22" s="18"/>
      <c r="U22" s="18"/>
    </row>
    <row r="23" spans="2:21" s="4" customFormat="1" ht="24" customHeight="1">
      <c r="B23" s="121" t="str">
        <f>Översikt!$B$3&amp;"."&amp;ROW()-4</f>
        <v>A 1.19</v>
      </c>
      <c r="C23" s="394" t="s">
        <v>251</v>
      </c>
      <c r="D23" s="105" t="s">
        <v>2</v>
      </c>
      <c r="E23" s="277">
        <v>2</v>
      </c>
      <c r="F23" s="277">
        <v>2</v>
      </c>
      <c r="G23" s="277">
        <v>1</v>
      </c>
      <c r="H23" s="277">
        <v>2</v>
      </c>
      <c r="I23" s="277">
        <v>1</v>
      </c>
      <c r="J23" s="277">
        <v>2</v>
      </c>
      <c r="K23" s="277">
        <v>2</v>
      </c>
      <c r="L23" s="277">
        <v>1</v>
      </c>
      <c r="M23" s="277">
        <v>1</v>
      </c>
      <c r="N23" s="77">
        <f t="shared" si="2"/>
        <v>14</v>
      </c>
      <c r="O23" s="78">
        <f aca="true" t="shared" si="3" ref="O23:O28">N23*TimKost</f>
        <v>15638</v>
      </c>
      <c r="P23" s="17"/>
      <c r="Q23" s="17"/>
      <c r="R23" s="18"/>
      <c r="S23" s="18"/>
      <c r="T23" s="18"/>
      <c r="U23" s="18"/>
    </row>
    <row r="24" spans="2:21" s="4" customFormat="1" ht="24" customHeight="1">
      <c r="B24" s="118" t="str">
        <f>Översikt!$B$3&amp;"."&amp;ROW()-4</f>
        <v>A 1.20</v>
      </c>
      <c r="C24" s="395"/>
      <c r="D24" s="102" t="s">
        <v>10</v>
      </c>
      <c r="E24" s="293">
        <v>2</v>
      </c>
      <c r="F24" s="293">
        <v>4</v>
      </c>
      <c r="G24" s="293">
        <v>2</v>
      </c>
      <c r="H24" s="293">
        <v>2</v>
      </c>
      <c r="I24" s="293">
        <v>1</v>
      </c>
      <c r="J24" s="293">
        <v>2</v>
      </c>
      <c r="K24" s="293">
        <v>2</v>
      </c>
      <c r="L24" s="293">
        <v>1</v>
      </c>
      <c r="M24" s="293">
        <v>1</v>
      </c>
      <c r="N24" s="50">
        <f t="shared" si="2"/>
        <v>17</v>
      </c>
      <c r="O24" s="51">
        <f t="shared" si="3"/>
        <v>18989</v>
      </c>
      <c r="P24" s="17"/>
      <c r="Q24" s="17"/>
      <c r="R24" s="18"/>
      <c r="S24" s="18"/>
      <c r="T24" s="18"/>
      <c r="U24" s="18"/>
    </row>
    <row r="25" spans="2:21" s="4" customFormat="1" ht="24" customHeight="1" thickBot="1">
      <c r="B25" s="122" t="str">
        <f>Översikt!$B$3&amp;"."&amp;ROW()-4</f>
        <v>A 1.21</v>
      </c>
      <c r="C25" s="396"/>
      <c r="D25" s="106" t="s">
        <v>11</v>
      </c>
      <c r="E25" s="298">
        <v>2</v>
      </c>
      <c r="F25" s="298">
        <v>2</v>
      </c>
      <c r="G25" s="298">
        <v>2</v>
      </c>
      <c r="H25" s="298">
        <v>2</v>
      </c>
      <c r="I25" s="298">
        <v>1</v>
      </c>
      <c r="J25" s="298">
        <v>2</v>
      </c>
      <c r="K25" s="298">
        <v>2</v>
      </c>
      <c r="L25" s="298">
        <v>1</v>
      </c>
      <c r="M25" s="298">
        <v>1</v>
      </c>
      <c r="N25" s="81">
        <f t="shared" si="2"/>
        <v>15</v>
      </c>
      <c r="O25" s="82">
        <f t="shared" si="3"/>
        <v>16755</v>
      </c>
      <c r="P25" s="17"/>
      <c r="Q25" s="17"/>
      <c r="R25" s="18"/>
      <c r="S25" s="18"/>
      <c r="T25" s="18"/>
      <c r="U25" s="18"/>
    </row>
    <row r="26" spans="2:21" s="4" customFormat="1" ht="24" customHeight="1">
      <c r="B26" s="121" t="str">
        <f>Översikt!$B$3&amp;"."&amp;ROW()-4</f>
        <v>A 1.22</v>
      </c>
      <c r="C26" s="394" t="s">
        <v>252</v>
      </c>
      <c r="D26" s="105" t="s">
        <v>2</v>
      </c>
      <c r="E26" s="277">
        <v>2</v>
      </c>
      <c r="F26" s="277">
        <v>2</v>
      </c>
      <c r="G26" s="277">
        <v>1</v>
      </c>
      <c r="H26" s="277">
        <v>0</v>
      </c>
      <c r="I26" s="277">
        <v>0</v>
      </c>
      <c r="J26" s="277">
        <v>0</v>
      </c>
      <c r="K26" s="277">
        <v>0</v>
      </c>
      <c r="L26" s="277">
        <v>1</v>
      </c>
      <c r="M26" s="277">
        <v>1</v>
      </c>
      <c r="N26" s="77">
        <f t="shared" si="2"/>
        <v>7</v>
      </c>
      <c r="O26" s="78">
        <f t="shared" si="3"/>
        <v>7819</v>
      </c>
      <c r="P26" s="17"/>
      <c r="Q26" s="17"/>
      <c r="R26" s="18"/>
      <c r="S26" s="18"/>
      <c r="T26" s="18"/>
      <c r="U26" s="18"/>
    </row>
    <row r="27" spans="2:21" s="4" customFormat="1" ht="24" customHeight="1">
      <c r="B27" s="118" t="str">
        <f>Översikt!$B$3&amp;"."&amp;ROW()-4</f>
        <v>A 1.23</v>
      </c>
      <c r="C27" s="395"/>
      <c r="D27" s="102" t="s">
        <v>10</v>
      </c>
      <c r="E27" s="293">
        <v>2</v>
      </c>
      <c r="F27" s="293">
        <v>4</v>
      </c>
      <c r="G27" s="293">
        <v>2</v>
      </c>
      <c r="H27" s="293">
        <v>0</v>
      </c>
      <c r="I27" s="293">
        <v>0</v>
      </c>
      <c r="J27" s="293">
        <v>0</v>
      </c>
      <c r="K27" s="293">
        <v>0</v>
      </c>
      <c r="L27" s="293">
        <v>1</v>
      </c>
      <c r="M27" s="293">
        <v>1</v>
      </c>
      <c r="N27" s="50">
        <f t="shared" si="2"/>
        <v>10</v>
      </c>
      <c r="O27" s="51">
        <f t="shared" si="3"/>
        <v>11170</v>
      </c>
      <c r="P27" s="17"/>
      <c r="Q27" s="17"/>
      <c r="R27" s="18"/>
      <c r="S27" s="18"/>
      <c r="T27" s="18"/>
      <c r="U27" s="18"/>
    </row>
    <row r="28" spans="2:21" s="4" customFormat="1" ht="24" customHeight="1" thickBot="1">
      <c r="B28" s="122" t="str">
        <f>Översikt!$B$3&amp;"."&amp;ROW()-4</f>
        <v>A 1.24</v>
      </c>
      <c r="C28" s="396"/>
      <c r="D28" s="106" t="s">
        <v>11</v>
      </c>
      <c r="E28" s="298">
        <v>2</v>
      </c>
      <c r="F28" s="298">
        <v>2</v>
      </c>
      <c r="G28" s="298">
        <v>2</v>
      </c>
      <c r="H28" s="298">
        <v>0</v>
      </c>
      <c r="I28" s="298">
        <v>0</v>
      </c>
      <c r="J28" s="298">
        <v>0</v>
      </c>
      <c r="K28" s="298">
        <v>0</v>
      </c>
      <c r="L28" s="298">
        <v>1</v>
      </c>
      <c r="M28" s="298">
        <v>1</v>
      </c>
      <c r="N28" s="81">
        <f t="shared" si="2"/>
        <v>8</v>
      </c>
      <c r="O28" s="82">
        <f t="shared" si="3"/>
        <v>8936</v>
      </c>
      <c r="P28" s="17"/>
      <c r="Q28" s="17"/>
      <c r="R28" s="18"/>
      <c r="S28" s="18"/>
      <c r="T28" s="18"/>
      <c r="U28" s="18"/>
    </row>
    <row r="29" spans="2:21" s="4" customFormat="1" ht="24" customHeight="1">
      <c r="B29" s="338" t="s">
        <v>253</v>
      </c>
      <c r="C29" s="337" t="s">
        <v>248</v>
      </c>
      <c r="D29" s="105" t="s">
        <v>2</v>
      </c>
      <c r="E29" s="277">
        <v>1</v>
      </c>
      <c r="F29" s="277">
        <v>1</v>
      </c>
      <c r="G29" s="277">
        <v>1</v>
      </c>
      <c r="H29" s="277">
        <v>0</v>
      </c>
      <c r="I29" s="277">
        <v>0</v>
      </c>
      <c r="J29" s="277">
        <v>0</v>
      </c>
      <c r="K29" s="277">
        <v>0</v>
      </c>
      <c r="L29" s="277">
        <v>0</v>
      </c>
      <c r="M29" s="277">
        <v>1</v>
      </c>
      <c r="N29" s="77">
        <f t="shared" si="2"/>
        <v>4</v>
      </c>
      <c r="O29" s="78">
        <f>N29*TimKost</f>
        <v>4468</v>
      </c>
      <c r="P29" s="17"/>
      <c r="Q29" s="17"/>
      <c r="R29" s="18"/>
      <c r="S29" s="18"/>
      <c r="T29" s="18"/>
      <c r="U29" s="18"/>
    </row>
    <row r="30" spans="2:21" s="4" customFormat="1" ht="24" customHeight="1">
      <c r="B30" s="338" t="s">
        <v>254</v>
      </c>
      <c r="C30" s="337"/>
      <c r="D30" s="102" t="s">
        <v>10</v>
      </c>
      <c r="E30" s="293">
        <v>1</v>
      </c>
      <c r="F30" s="293">
        <v>2</v>
      </c>
      <c r="G30" s="293">
        <v>1</v>
      </c>
      <c r="H30" s="293">
        <v>0</v>
      </c>
      <c r="I30" s="293">
        <v>0</v>
      </c>
      <c r="J30" s="293">
        <v>0</v>
      </c>
      <c r="K30" s="293">
        <v>0</v>
      </c>
      <c r="L30" s="293">
        <v>0</v>
      </c>
      <c r="M30" s="293">
        <v>1</v>
      </c>
      <c r="N30" s="50">
        <f t="shared" si="2"/>
        <v>5</v>
      </c>
      <c r="O30" s="51">
        <f>N30*TimKost</f>
        <v>5585</v>
      </c>
      <c r="P30" s="17"/>
      <c r="Q30" s="17"/>
      <c r="R30" s="18"/>
      <c r="S30" s="18"/>
      <c r="T30" s="18"/>
      <c r="U30" s="18"/>
    </row>
    <row r="31" spans="2:21" s="4" customFormat="1" ht="24" customHeight="1" thickBot="1">
      <c r="B31" s="338" t="s">
        <v>255</v>
      </c>
      <c r="C31" s="337"/>
      <c r="D31" s="106" t="s">
        <v>11</v>
      </c>
      <c r="E31" s="298">
        <v>1</v>
      </c>
      <c r="F31" s="298">
        <v>2</v>
      </c>
      <c r="G31" s="298">
        <v>1</v>
      </c>
      <c r="H31" s="298">
        <v>0</v>
      </c>
      <c r="I31" s="298">
        <v>0</v>
      </c>
      <c r="J31" s="298">
        <v>0</v>
      </c>
      <c r="K31" s="298">
        <v>0</v>
      </c>
      <c r="L31" s="298">
        <v>0</v>
      </c>
      <c r="M31" s="298">
        <v>1</v>
      </c>
      <c r="N31" s="81">
        <f t="shared" si="2"/>
        <v>5</v>
      </c>
      <c r="O31" s="82">
        <f>N31*TimKost</f>
        <v>5585</v>
      </c>
      <c r="P31" s="17"/>
      <c r="Q31" s="17"/>
      <c r="R31" s="18"/>
      <c r="S31" s="18"/>
      <c r="T31" s="18"/>
      <c r="U31" s="18"/>
    </row>
    <row r="32" spans="2:21" s="4" customFormat="1" ht="24" customHeight="1">
      <c r="B32" s="121" t="str">
        <f>Översikt!$B$3&amp;"."&amp;ROW()-4</f>
        <v>A 1.28</v>
      </c>
      <c r="C32" s="394" t="s">
        <v>198</v>
      </c>
      <c r="D32" s="105" t="s">
        <v>2</v>
      </c>
      <c r="E32" s="203">
        <v>1</v>
      </c>
      <c r="F32" s="203">
        <v>1</v>
      </c>
      <c r="G32" s="203">
        <v>1</v>
      </c>
      <c r="H32" s="203">
        <v>0</v>
      </c>
      <c r="I32" s="203">
        <v>0</v>
      </c>
      <c r="J32" s="203">
        <v>0</v>
      </c>
      <c r="K32" s="203">
        <v>0</v>
      </c>
      <c r="L32" s="203">
        <v>0</v>
      </c>
      <c r="M32" s="203">
        <v>1</v>
      </c>
      <c r="N32" s="77">
        <f t="shared" si="2"/>
        <v>4</v>
      </c>
      <c r="O32" s="78">
        <f t="shared" si="1"/>
        <v>4468</v>
      </c>
      <c r="P32" s="17"/>
      <c r="Q32" s="17"/>
      <c r="R32" s="18"/>
      <c r="S32" s="18"/>
      <c r="T32" s="18"/>
      <c r="U32" s="18"/>
    </row>
    <row r="33" spans="2:21" s="4" customFormat="1" ht="24" customHeight="1">
      <c r="B33" s="118" t="str">
        <f>Översikt!$B$3&amp;"."&amp;ROW()-4</f>
        <v>A 1.29</v>
      </c>
      <c r="C33" s="395"/>
      <c r="D33" s="102" t="s">
        <v>10</v>
      </c>
      <c r="E33" s="204">
        <v>1</v>
      </c>
      <c r="F33" s="204">
        <v>2</v>
      </c>
      <c r="G33" s="204">
        <v>2</v>
      </c>
      <c r="H33" s="204">
        <v>0</v>
      </c>
      <c r="I33" s="204">
        <v>0</v>
      </c>
      <c r="J33" s="204">
        <v>0</v>
      </c>
      <c r="K33" s="204">
        <v>0</v>
      </c>
      <c r="L33" s="204">
        <v>0</v>
      </c>
      <c r="M33" s="204">
        <v>1</v>
      </c>
      <c r="N33" s="50">
        <f t="shared" si="2"/>
        <v>6</v>
      </c>
      <c r="O33" s="51">
        <f t="shared" si="1"/>
        <v>6702</v>
      </c>
      <c r="P33" s="17"/>
      <c r="Q33" s="17"/>
      <c r="R33" s="18"/>
      <c r="S33" s="18"/>
      <c r="T33" s="18"/>
      <c r="U33" s="18"/>
    </row>
    <row r="34" spans="2:21" s="4" customFormat="1" ht="54.75" customHeight="1">
      <c r="B34" s="123" t="str">
        <f>Översikt!$B$3&amp;"."&amp;ROW()-4</f>
        <v>A 1.30</v>
      </c>
      <c r="C34" s="242" t="s">
        <v>197</v>
      </c>
      <c r="D34" s="100"/>
      <c r="E34" s="72">
        <v>2</v>
      </c>
      <c r="F34" s="72">
        <v>2</v>
      </c>
      <c r="G34" s="72">
        <v>1</v>
      </c>
      <c r="H34" s="72">
        <v>2</v>
      </c>
      <c r="I34" s="72">
        <v>1</v>
      </c>
      <c r="J34" s="72">
        <v>2</v>
      </c>
      <c r="K34" s="72">
        <v>2</v>
      </c>
      <c r="L34" s="72">
        <v>1</v>
      </c>
      <c r="M34" s="72">
        <v>1</v>
      </c>
      <c r="N34" s="73">
        <f t="shared" si="2"/>
        <v>14</v>
      </c>
      <c r="O34" s="74">
        <f t="shared" si="1"/>
        <v>15638</v>
      </c>
      <c r="P34" s="17"/>
      <c r="Q34" s="17"/>
      <c r="R34" s="18"/>
      <c r="S34" s="18"/>
      <c r="T34" s="18"/>
      <c r="U34" s="18"/>
    </row>
    <row r="35" spans="2:21" s="4" customFormat="1" ht="24" customHeight="1">
      <c r="B35" s="124"/>
      <c r="C35" s="97"/>
      <c r="D35" s="18"/>
      <c r="E35" s="17"/>
      <c r="F35" s="17"/>
      <c r="G35" s="17"/>
      <c r="H35" s="17"/>
      <c r="I35" s="17"/>
      <c r="J35" s="17"/>
      <c r="K35" s="17"/>
      <c r="L35" s="17"/>
      <c r="M35" s="17"/>
      <c r="N35" s="19"/>
      <c r="O35" s="20"/>
      <c r="P35" s="17"/>
      <c r="Q35" s="17"/>
      <c r="R35" s="18"/>
      <c r="S35" s="18"/>
      <c r="T35" s="18"/>
      <c r="U35" s="18"/>
    </row>
    <row r="36" spans="2:21" s="9" customFormat="1" ht="24" customHeight="1">
      <c r="B36" s="120"/>
      <c r="C36" s="101"/>
      <c r="D36" s="21"/>
      <c r="E36" s="22"/>
      <c r="F36" s="22"/>
      <c r="G36" s="22"/>
      <c r="H36" s="22"/>
      <c r="I36" s="22"/>
      <c r="J36" s="22"/>
      <c r="K36" s="22"/>
      <c r="L36" s="22"/>
      <c r="M36" s="22"/>
      <c r="N36" s="23"/>
      <c r="O36" s="24"/>
      <c r="P36" s="25"/>
      <c r="Q36" s="25"/>
      <c r="R36" s="26"/>
      <c r="S36" s="26"/>
      <c r="T36" s="26"/>
      <c r="U36" s="26"/>
    </row>
    <row r="37" spans="3:15" ht="24" customHeight="1">
      <c r="C37" s="18"/>
      <c r="D37" s="18"/>
      <c r="E37" s="27"/>
      <c r="F37" s="27"/>
      <c r="G37" s="27"/>
      <c r="H37" s="27"/>
      <c r="I37" s="27"/>
      <c r="J37" s="27"/>
      <c r="K37" s="27"/>
      <c r="L37" s="27"/>
      <c r="M37" s="27"/>
      <c r="O37" s="29"/>
    </row>
    <row r="38" spans="3:15" ht="24" customHeight="1">
      <c r="C38" s="18"/>
      <c r="D38" s="18"/>
      <c r="E38" s="27"/>
      <c r="F38" s="27"/>
      <c r="G38" s="27"/>
      <c r="H38" s="27"/>
      <c r="I38" s="27"/>
      <c r="J38" s="27"/>
      <c r="K38" s="27"/>
      <c r="L38" s="27"/>
      <c r="M38" s="27"/>
      <c r="O38" s="29"/>
    </row>
    <row r="39" spans="3:15" ht="30" customHeight="1">
      <c r="C39" s="18"/>
      <c r="D39" s="18"/>
      <c r="E39" s="27"/>
      <c r="F39" s="27"/>
      <c r="G39" s="27"/>
      <c r="H39" s="27"/>
      <c r="I39" s="27"/>
      <c r="J39" s="27"/>
      <c r="K39" s="27"/>
      <c r="L39" s="27"/>
      <c r="M39" s="27"/>
      <c r="O39" s="29"/>
    </row>
    <row r="40" spans="3:15" ht="30" customHeight="1">
      <c r="C40" s="18"/>
      <c r="D40" s="18"/>
      <c r="E40" s="27"/>
      <c r="F40" s="27"/>
      <c r="G40" s="27"/>
      <c r="H40" s="27"/>
      <c r="I40" s="27"/>
      <c r="J40" s="27"/>
      <c r="K40" s="27"/>
      <c r="L40" s="27"/>
      <c r="M40" s="27"/>
      <c r="O40" s="29"/>
    </row>
    <row r="41" spans="3:15" ht="30" customHeight="1">
      <c r="C41" s="18"/>
      <c r="D41" s="18"/>
      <c r="E41" s="27"/>
      <c r="F41" s="27"/>
      <c r="G41" s="27"/>
      <c r="H41" s="27"/>
      <c r="I41" s="27"/>
      <c r="J41" s="27"/>
      <c r="K41" s="27"/>
      <c r="L41" s="27"/>
      <c r="M41" s="27"/>
      <c r="O41" s="29"/>
    </row>
    <row r="42" spans="3:15" ht="30" customHeight="1">
      <c r="C42" s="18"/>
      <c r="D42" s="18"/>
      <c r="E42" s="27"/>
      <c r="F42" s="27"/>
      <c r="G42" s="27"/>
      <c r="H42" s="27"/>
      <c r="I42" s="27"/>
      <c r="J42" s="27"/>
      <c r="K42" s="27"/>
      <c r="L42" s="27"/>
      <c r="M42" s="27"/>
      <c r="O42" s="29"/>
    </row>
    <row r="43" spans="3:15" ht="30" customHeight="1">
      <c r="C43" s="18"/>
      <c r="D43" s="18"/>
      <c r="E43" s="27"/>
      <c r="F43" s="27"/>
      <c r="G43" s="27"/>
      <c r="H43" s="27"/>
      <c r="I43" s="27"/>
      <c r="J43" s="27"/>
      <c r="K43" s="27"/>
      <c r="L43" s="27"/>
      <c r="M43" s="27"/>
      <c r="O43" s="29"/>
    </row>
    <row r="44" spans="3:15" ht="30" customHeight="1">
      <c r="C44" s="18"/>
      <c r="D44" s="18"/>
      <c r="E44" s="27"/>
      <c r="F44" s="27"/>
      <c r="G44" s="27"/>
      <c r="H44" s="27"/>
      <c r="I44" s="27"/>
      <c r="J44" s="27"/>
      <c r="K44" s="27"/>
      <c r="L44" s="27"/>
      <c r="M44" s="27"/>
      <c r="O44" s="29"/>
    </row>
    <row r="45" spans="3:15" ht="30" customHeight="1">
      <c r="C45" s="18"/>
      <c r="D45" s="18"/>
      <c r="E45" s="27"/>
      <c r="F45" s="27"/>
      <c r="G45" s="27"/>
      <c r="H45" s="27"/>
      <c r="I45" s="27"/>
      <c r="J45" s="27"/>
      <c r="K45" s="27"/>
      <c r="L45" s="27"/>
      <c r="M45" s="27"/>
      <c r="O45" s="29"/>
    </row>
    <row r="46" spans="3:15" ht="30" customHeight="1">
      <c r="C46" s="18"/>
      <c r="D46" s="18"/>
      <c r="E46" s="27"/>
      <c r="F46" s="27"/>
      <c r="G46" s="27"/>
      <c r="H46" s="27"/>
      <c r="I46" s="27"/>
      <c r="J46" s="27"/>
      <c r="K46" s="27"/>
      <c r="L46" s="27"/>
      <c r="M46" s="27"/>
      <c r="O46" s="29"/>
    </row>
    <row r="47" spans="3:15" ht="30" customHeight="1">
      <c r="C47" s="18"/>
      <c r="D47" s="18"/>
      <c r="E47" s="27"/>
      <c r="F47" s="27"/>
      <c r="G47" s="27"/>
      <c r="H47" s="27"/>
      <c r="I47" s="27"/>
      <c r="J47" s="27"/>
      <c r="K47" s="27"/>
      <c r="L47" s="27"/>
      <c r="M47" s="27"/>
      <c r="O47" s="29"/>
    </row>
    <row r="48" spans="14:15" ht="30" customHeight="1">
      <c r="N48" s="30"/>
      <c r="O48" s="32"/>
    </row>
    <row r="49" spans="14:15" ht="30" customHeight="1">
      <c r="N49" s="30"/>
      <c r="O49" s="32"/>
    </row>
    <row r="50" spans="14:15" ht="30" customHeight="1">
      <c r="N50" s="30"/>
      <c r="O50" s="32"/>
    </row>
    <row r="51" spans="14:15" ht="30" customHeight="1">
      <c r="N51" s="30"/>
      <c r="O51" s="32"/>
    </row>
    <row r="52" spans="14:15" ht="30" customHeight="1">
      <c r="N52" s="30"/>
      <c r="O52" s="32"/>
    </row>
    <row r="53" spans="14:15" ht="30" customHeight="1">
      <c r="N53" s="30"/>
      <c r="O53" s="32"/>
    </row>
    <row r="54" spans="14:15" ht="30" customHeight="1">
      <c r="N54" s="30"/>
      <c r="O54" s="32"/>
    </row>
    <row r="55" spans="14:15" ht="30" customHeight="1">
      <c r="N55" s="30"/>
      <c r="O55" s="32"/>
    </row>
    <row r="56" spans="14:15" ht="30" customHeight="1">
      <c r="N56" s="30"/>
      <c r="O56" s="32"/>
    </row>
    <row r="57" spans="14:15" ht="30" customHeight="1">
      <c r="N57" s="30"/>
      <c r="O57" s="32"/>
    </row>
    <row r="58" spans="14:15" ht="30" customHeight="1">
      <c r="N58" s="30"/>
      <c r="O58" s="32"/>
    </row>
    <row r="59" spans="14:15" ht="30" customHeight="1">
      <c r="N59" s="30"/>
      <c r="O59" s="32"/>
    </row>
    <row r="60" spans="14:15" ht="30" customHeight="1">
      <c r="N60" s="30"/>
      <c r="O60" s="32"/>
    </row>
    <row r="61" spans="14:15" ht="30" customHeight="1">
      <c r="N61" s="30"/>
      <c r="O61" s="32"/>
    </row>
    <row r="62" spans="14:15" ht="30" customHeight="1">
      <c r="N62" s="30"/>
      <c r="O62" s="32"/>
    </row>
    <row r="63" spans="14:15" ht="30" customHeight="1">
      <c r="N63" s="30"/>
      <c r="O63" s="32"/>
    </row>
    <row r="64" spans="14:15" ht="30" customHeight="1">
      <c r="N64" s="30"/>
      <c r="O64" s="32"/>
    </row>
    <row r="65" spans="14:15" ht="30" customHeight="1">
      <c r="N65" s="30"/>
      <c r="O65" s="32"/>
    </row>
    <row r="66" spans="14:15" ht="30" customHeight="1">
      <c r="N66" s="30"/>
      <c r="O66" s="32"/>
    </row>
    <row r="67" spans="14:15" ht="30" customHeight="1">
      <c r="N67" s="30"/>
      <c r="O67" s="32"/>
    </row>
    <row r="68" spans="14:15" ht="30" customHeight="1">
      <c r="N68" s="30"/>
      <c r="O68" s="32"/>
    </row>
    <row r="69" spans="14:15" ht="30" customHeight="1">
      <c r="N69" s="30"/>
      <c r="O69" s="32"/>
    </row>
    <row r="70" spans="14:15" ht="30" customHeight="1">
      <c r="N70" s="30"/>
      <c r="O70" s="32"/>
    </row>
    <row r="71" spans="14:15" ht="30" customHeight="1">
      <c r="N71" s="30"/>
      <c r="O71" s="32"/>
    </row>
    <row r="72" spans="14:15" ht="30" customHeight="1">
      <c r="N72" s="30"/>
      <c r="O72" s="32"/>
    </row>
    <row r="73" spans="14:15" ht="30" customHeight="1">
      <c r="N73" s="30"/>
      <c r="O73" s="32"/>
    </row>
    <row r="74" spans="14:15" ht="30" customHeight="1">
      <c r="N74" s="30"/>
      <c r="O74" s="32"/>
    </row>
    <row r="75" spans="14:15" ht="30" customHeight="1">
      <c r="N75" s="30"/>
      <c r="O75" s="32"/>
    </row>
    <row r="76" spans="14:15" ht="30" customHeight="1">
      <c r="N76" s="30"/>
      <c r="O76" s="32"/>
    </row>
    <row r="77" spans="14:15" ht="30" customHeight="1">
      <c r="N77" s="30"/>
      <c r="O77" s="32"/>
    </row>
    <row r="78" spans="14:15" ht="30" customHeight="1">
      <c r="N78" s="30"/>
      <c r="O78" s="32"/>
    </row>
    <row r="79" spans="14:15" ht="30" customHeight="1">
      <c r="N79" s="30"/>
      <c r="O79" s="32"/>
    </row>
    <row r="80" spans="14:15" ht="30" customHeight="1">
      <c r="N80" s="30"/>
      <c r="O80" s="32"/>
    </row>
    <row r="81" spans="14:15" ht="30" customHeight="1">
      <c r="N81" s="30"/>
      <c r="O81" s="32"/>
    </row>
    <row r="82" spans="14:15" ht="30" customHeight="1">
      <c r="N82" s="30"/>
      <c r="O82" s="32"/>
    </row>
    <row r="83" spans="14:15" ht="30" customHeight="1">
      <c r="N83" s="30"/>
      <c r="O83" s="32"/>
    </row>
    <row r="84" spans="14:15" ht="30" customHeight="1">
      <c r="N84" s="30"/>
      <c r="O84" s="32"/>
    </row>
    <row r="85" spans="14:15" ht="30" customHeight="1">
      <c r="N85" s="30"/>
      <c r="O85" s="32"/>
    </row>
    <row r="86" spans="14:15" ht="30" customHeight="1">
      <c r="N86" s="30"/>
      <c r="O86" s="32"/>
    </row>
    <row r="87" spans="14:15" ht="30" customHeight="1">
      <c r="N87" s="30"/>
      <c r="O87" s="32"/>
    </row>
    <row r="88" spans="14:15" ht="30" customHeight="1">
      <c r="N88" s="30"/>
      <c r="O88" s="32"/>
    </row>
    <row r="89" spans="14:15" ht="30" customHeight="1">
      <c r="N89" s="30"/>
      <c r="O89" s="32"/>
    </row>
    <row r="90" spans="14:15" ht="30" customHeight="1">
      <c r="N90" s="30"/>
      <c r="O90" s="32"/>
    </row>
    <row r="91" spans="14:15" ht="30" customHeight="1">
      <c r="N91" s="30"/>
      <c r="O91" s="32"/>
    </row>
    <row r="92" spans="14:15" ht="30" customHeight="1">
      <c r="N92" s="30"/>
      <c r="O92" s="32"/>
    </row>
    <row r="93" spans="14:15" ht="30" customHeight="1">
      <c r="N93" s="30"/>
      <c r="O93" s="32"/>
    </row>
    <row r="94" spans="14:15" ht="30" customHeight="1">
      <c r="N94" s="30"/>
      <c r="O94" s="32"/>
    </row>
    <row r="95" spans="14:15" ht="30" customHeight="1">
      <c r="N95" s="30"/>
      <c r="O95" s="32"/>
    </row>
    <row r="96" spans="14:15" ht="30" customHeight="1">
      <c r="N96" s="30"/>
      <c r="O96" s="32"/>
    </row>
    <row r="97" spans="14:15" ht="30" customHeight="1">
      <c r="N97" s="30"/>
      <c r="O97" s="32"/>
    </row>
    <row r="98" spans="14:15" ht="30" customHeight="1">
      <c r="N98" s="30"/>
      <c r="O98" s="32"/>
    </row>
    <row r="99" spans="14:15" ht="30" customHeight="1">
      <c r="N99" s="30"/>
      <c r="O99" s="32"/>
    </row>
    <row r="100" spans="14:15" ht="30" customHeight="1">
      <c r="N100" s="30"/>
      <c r="O100" s="32"/>
    </row>
    <row r="101" spans="14:15" ht="30" customHeight="1">
      <c r="N101" s="30"/>
      <c r="O101" s="32"/>
    </row>
    <row r="102" spans="14:15" ht="30" customHeight="1">
      <c r="N102" s="30"/>
      <c r="O102" s="32"/>
    </row>
    <row r="103" spans="14:15" ht="30" customHeight="1">
      <c r="N103" s="30"/>
      <c r="O103" s="32"/>
    </row>
    <row r="104" spans="14:15" ht="30" customHeight="1">
      <c r="N104" s="30"/>
      <c r="O104" s="32"/>
    </row>
    <row r="105" spans="14:15" ht="30" customHeight="1">
      <c r="N105" s="30"/>
      <c r="O105" s="32"/>
    </row>
    <row r="106" spans="14:15" ht="30" customHeight="1">
      <c r="N106" s="30"/>
      <c r="O106" s="32"/>
    </row>
    <row r="107" spans="14:15" ht="30" customHeight="1">
      <c r="N107" s="30"/>
      <c r="O107" s="32"/>
    </row>
    <row r="108" spans="14:15" ht="30" customHeight="1">
      <c r="N108" s="30"/>
      <c r="O108" s="32"/>
    </row>
    <row r="109" spans="14:15" ht="30" customHeight="1">
      <c r="N109" s="30"/>
      <c r="O109" s="32"/>
    </row>
    <row r="110" spans="14:15" ht="30" customHeight="1">
      <c r="N110" s="30"/>
      <c r="O110" s="32"/>
    </row>
    <row r="111" spans="14:15" ht="30" customHeight="1">
      <c r="N111" s="30"/>
      <c r="O111" s="32"/>
    </row>
    <row r="112" spans="14:15" ht="30" customHeight="1">
      <c r="N112" s="30"/>
      <c r="O112" s="32"/>
    </row>
    <row r="113" spans="14:15" ht="30" customHeight="1">
      <c r="N113" s="30"/>
      <c r="O113" s="32"/>
    </row>
    <row r="114" spans="14:15" ht="30" customHeight="1">
      <c r="N114" s="30"/>
      <c r="O114" s="32"/>
    </row>
    <row r="115" spans="14:15" ht="30" customHeight="1">
      <c r="N115" s="30"/>
      <c r="O115" s="32"/>
    </row>
    <row r="116" spans="14:15" ht="30" customHeight="1">
      <c r="N116" s="30"/>
      <c r="O116" s="32"/>
    </row>
    <row r="117" spans="14:15" ht="30" customHeight="1">
      <c r="N117" s="30"/>
      <c r="O117" s="32"/>
    </row>
    <row r="118" spans="14:15" ht="30" customHeight="1">
      <c r="N118" s="30"/>
      <c r="O118" s="32"/>
    </row>
    <row r="119" spans="14:15" ht="30" customHeight="1">
      <c r="N119" s="30"/>
      <c r="O119" s="32"/>
    </row>
    <row r="120" spans="14:15" ht="30" customHeight="1">
      <c r="N120" s="30"/>
      <c r="O120" s="32"/>
    </row>
    <row r="121" spans="14:15" ht="30" customHeight="1">
      <c r="N121" s="30"/>
      <c r="O121" s="32"/>
    </row>
    <row r="122" spans="14:15" ht="30" customHeight="1">
      <c r="N122" s="30"/>
      <c r="O122" s="32"/>
    </row>
    <row r="123" spans="14:15" ht="30" customHeight="1">
      <c r="N123" s="30"/>
      <c r="O123" s="32"/>
    </row>
    <row r="124" spans="14:15" ht="30" customHeight="1">
      <c r="N124" s="30"/>
      <c r="O124" s="32"/>
    </row>
    <row r="125" spans="14:15" ht="30" customHeight="1">
      <c r="N125" s="30"/>
      <c r="O125" s="32"/>
    </row>
    <row r="126" spans="14:15" ht="30" customHeight="1">
      <c r="N126" s="30"/>
      <c r="O126" s="32"/>
    </row>
    <row r="127" spans="14:15" ht="30" customHeight="1">
      <c r="N127" s="30"/>
      <c r="O127" s="32"/>
    </row>
    <row r="128" spans="14:15" ht="30" customHeight="1">
      <c r="N128" s="30"/>
      <c r="O128" s="32"/>
    </row>
    <row r="129" spans="14:15" ht="30" customHeight="1">
      <c r="N129" s="30"/>
      <c r="O129" s="32"/>
    </row>
    <row r="130" spans="14:15" ht="30" customHeight="1">
      <c r="N130" s="30"/>
      <c r="O130" s="32"/>
    </row>
    <row r="131" spans="14:15" ht="30" customHeight="1">
      <c r="N131" s="30"/>
      <c r="O131" s="32"/>
    </row>
    <row r="132" spans="14:15" ht="30" customHeight="1">
      <c r="N132" s="30"/>
      <c r="O132" s="32"/>
    </row>
    <row r="133" spans="14:15" ht="30" customHeight="1">
      <c r="N133" s="30"/>
      <c r="O133" s="32"/>
    </row>
    <row r="134" spans="14:15" ht="30" customHeight="1">
      <c r="N134" s="30"/>
      <c r="O134" s="32"/>
    </row>
    <row r="135" spans="14:15" ht="30" customHeight="1">
      <c r="N135" s="30"/>
      <c r="O135" s="32"/>
    </row>
    <row r="136" spans="14:15" ht="30" customHeight="1">
      <c r="N136" s="30"/>
      <c r="O136" s="32"/>
    </row>
    <row r="137" spans="14:15" ht="30" customHeight="1">
      <c r="N137" s="30"/>
      <c r="O137" s="32"/>
    </row>
    <row r="138" spans="14:15" ht="30" customHeight="1">
      <c r="N138" s="30"/>
      <c r="O138" s="32"/>
    </row>
    <row r="139" spans="14:15" ht="30" customHeight="1">
      <c r="N139" s="30"/>
      <c r="O139" s="32"/>
    </row>
    <row r="140" spans="14:15" ht="30" customHeight="1">
      <c r="N140" s="30"/>
      <c r="O140" s="32"/>
    </row>
    <row r="141" spans="14:15" ht="30" customHeight="1">
      <c r="N141" s="30"/>
      <c r="O141" s="32"/>
    </row>
    <row r="142" spans="14:15" ht="30" customHeight="1">
      <c r="N142" s="30"/>
      <c r="O142" s="32"/>
    </row>
    <row r="143" spans="14:15" ht="30" customHeight="1">
      <c r="N143" s="30"/>
      <c r="O143" s="32"/>
    </row>
    <row r="144" spans="14:15" ht="30" customHeight="1">
      <c r="N144" s="30"/>
      <c r="O144" s="32"/>
    </row>
    <row r="145" spans="3:13" ht="30" customHeight="1">
      <c r="C145" s="18"/>
      <c r="D145" s="18"/>
      <c r="E145" s="27"/>
      <c r="F145" s="27"/>
      <c r="G145" s="27"/>
      <c r="H145" s="27"/>
      <c r="I145" s="27"/>
      <c r="J145" s="27"/>
      <c r="K145" s="27"/>
      <c r="L145" s="27"/>
      <c r="M145" s="27"/>
    </row>
    <row r="146" spans="3:13" ht="30" customHeight="1">
      <c r="C146" s="18"/>
      <c r="D146" s="18"/>
      <c r="E146" s="27"/>
      <c r="F146" s="27"/>
      <c r="G146" s="27"/>
      <c r="H146" s="27"/>
      <c r="I146" s="27"/>
      <c r="J146" s="27"/>
      <c r="K146" s="27"/>
      <c r="L146" s="27"/>
      <c r="M146" s="27"/>
    </row>
    <row r="147" spans="3:13" ht="30" customHeight="1">
      <c r="C147" s="18"/>
      <c r="D147" s="18"/>
      <c r="E147" s="27"/>
      <c r="F147" s="27"/>
      <c r="G147" s="27"/>
      <c r="H147" s="27"/>
      <c r="I147" s="27"/>
      <c r="J147" s="27"/>
      <c r="K147" s="27"/>
      <c r="L147" s="27"/>
      <c r="M147" s="27"/>
    </row>
    <row r="148" spans="3:13" ht="30" customHeight="1">
      <c r="C148" s="18"/>
      <c r="D148" s="18"/>
      <c r="E148" s="27"/>
      <c r="F148" s="27"/>
      <c r="G148" s="27"/>
      <c r="H148" s="27"/>
      <c r="I148" s="27"/>
      <c r="J148" s="27"/>
      <c r="K148" s="27"/>
      <c r="L148" s="27"/>
      <c r="M148" s="27"/>
    </row>
    <row r="149" spans="3:13" ht="30" customHeight="1">
      <c r="C149" s="18"/>
      <c r="D149" s="18"/>
      <c r="E149" s="27"/>
      <c r="F149" s="27"/>
      <c r="G149" s="27"/>
      <c r="H149" s="27"/>
      <c r="I149" s="27"/>
      <c r="J149" s="27"/>
      <c r="K149" s="27"/>
      <c r="L149" s="27"/>
      <c r="M149" s="27"/>
    </row>
    <row r="150" spans="3:13" ht="30" customHeight="1">
      <c r="C150" s="18"/>
      <c r="D150" s="18"/>
      <c r="E150" s="27"/>
      <c r="F150" s="27"/>
      <c r="G150" s="27"/>
      <c r="H150" s="27"/>
      <c r="I150" s="27"/>
      <c r="J150" s="27"/>
      <c r="K150" s="27"/>
      <c r="L150" s="27"/>
      <c r="M150" s="27"/>
    </row>
    <row r="151" spans="3:14" ht="30" customHeight="1">
      <c r="C151" s="34"/>
      <c r="D151" s="35"/>
      <c r="E151" s="27"/>
      <c r="F151" s="27"/>
      <c r="G151" s="27"/>
      <c r="H151" s="27"/>
      <c r="I151" s="27"/>
      <c r="J151" s="27"/>
      <c r="K151" s="27"/>
      <c r="L151" s="27"/>
      <c r="M151" s="27"/>
      <c r="N151" s="36"/>
    </row>
    <row r="152" spans="3:14" ht="30" customHeight="1">
      <c r="C152" s="34"/>
      <c r="D152" s="35"/>
      <c r="E152" s="27"/>
      <c r="F152" s="27"/>
      <c r="G152" s="27"/>
      <c r="H152" s="27"/>
      <c r="I152" s="27"/>
      <c r="J152" s="27"/>
      <c r="K152" s="27"/>
      <c r="L152" s="27"/>
      <c r="M152" s="27"/>
      <c r="N152" s="36"/>
    </row>
  </sheetData>
  <sheetProtection/>
  <mergeCells count="13">
    <mergeCell ref="C32:C33"/>
    <mergeCell ref="C8:C10"/>
    <mergeCell ref="C11:C13"/>
    <mergeCell ref="C14:C16"/>
    <mergeCell ref="C17:C19"/>
    <mergeCell ref="C20:C22"/>
    <mergeCell ref="C23:C25"/>
    <mergeCell ref="C26:C28"/>
    <mergeCell ref="B4:D4"/>
    <mergeCell ref="C3:O3"/>
    <mergeCell ref="C2:O2"/>
    <mergeCell ref="B2:B3"/>
    <mergeCell ref="C5:C7"/>
  </mergeCells>
  <hyperlinks>
    <hyperlink ref="C1" location="Översikt!A1" display="← Till Översikt"/>
    <hyperlink ref="C2:O2" location="Samf1" display="Tidsuppskattning"/>
  </hyperlinks>
  <printOptions/>
  <pageMargins left="0.25" right="0.25" top="0.75" bottom="0.75" header="0.3" footer="0.3"/>
  <pageSetup fitToHeight="1" fitToWidth="1"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sheetPr>
    <tabColor theme="4" tint="0.5999900102615356"/>
    <pageSetUpPr fitToPage="1"/>
  </sheetPr>
  <dimension ref="B2:S142"/>
  <sheetViews>
    <sheetView showGridLines="0" zoomScalePageLayoutView="0" workbookViewId="0" topLeftCell="A1">
      <pane ySplit="2" topLeftCell="A18" activePane="bottomLeft" state="frozen"/>
      <selection pane="topLeft" activeCell="A1" sqref="A1"/>
      <selection pane="bottomLeft" activeCell="O29" sqref="O29:O35"/>
    </sheetView>
  </sheetViews>
  <sheetFormatPr defaultColWidth="9.00390625" defaultRowHeight="30" customHeight="1"/>
  <cols>
    <col min="1" max="1" width="2.625" style="2" customWidth="1"/>
    <col min="2" max="2" width="6.00390625" style="119" customWidth="1"/>
    <col min="3" max="3" width="47.50390625" style="98" customWidth="1"/>
    <col min="4" max="4" width="22.875" style="31" customWidth="1"/>
    <col min="5" max="12" width="10.625" style="30" customWidth="1"/>
    <col min="13" max="13" width="10.625" style="28" customWidth="1"/>
    <col min="14" max="14" width="10.625" style="30" customWidth="1"/>
    <col min="15" max="15" width="10.625" style="32" customWidth="1"/>
    <col min="16" max="16" width="10.625" style="31" customWidth="1"/>
    <col min="17" max="17" width="22.625" style="31" customWidth="1"/>
    <col min="18" max="19" width="10.625" style="31" customWidth="1"/>
    <col min="20" max="26" width="10.625" style="2" customWidth="1"/>
    <col min="27" max="16384" width="9.00390625" style="2" customWidth="1"/>
  </cols>
  <sheetData>
    <row r="2" spans="2:15" s="54" customFormat="1" ht="24" customHeight="1">
      <c r="B2" s="404" t="str">
        <f>Översikt!$B$4</f>
        <v>A 2</v>
      </c>
      <c r="C2" s="401" t="s">
        <v>52</v>
      </c>
      <c r="D2" s="411"/>
      <c r="E2" s="411"/>
      <c r="F2" s="411"/>
      <c r="G2" s="411"/>
      <c r="H2" s="411"/>
      <c r="I2" s="411"/>
      <c r="J2" s="411"/>
      <c r="K2" s="411"/>
      <c r="L2" s="411"/>
      <c r="M2" s="411"/>
      <c r="N2" s="411"/>
      <c r="O2" s="412"/>
    </row>
    <row r="3" spans="2:15" s="54" customFormat="1" ht="24" customHeight="1">
      <c r="B3" s="410"/>
      <c r="C3" s="413" t="s">
        <v>93</v>
      </c>
      <c r="D3" s="414"/>
      <c r="E3" s="414"/>
      <c r="F3" s="414"/>
      <c r="G3" s="414"/>
      <c r="H3" s="414"/>
      <c r="I3" s="414"/>
      <c r="J3" s="414"/>
      <c r="K3" s="414"/>
      <c r="L3" s="414"/>
      <c r="M3" s="414"/>
      <c r="N3" s="414"/>
      <c r="O3" s="415"/>
    </row>
    <row r="4" spans="2:15" s="3" customFormat="1" ht="39.75" customHeight="1" thickBot="1">
      <c r="B4" s="397" t="s">
        <v>55</v>
      </c>
      <c r="C4" s="409"/>
      <c r="D4" s="409"/>
      <c r="E4" s="69" t="s">
        <v>3</v>
      </c>
      <c r="F4" s="69" t="s">
        <v>14</v>
      </c>
      <c r="G4" s="69" t="s">
        <v>9</v>
      </c>
      <c r="H4" s="69" t="s">
        <v>4</v>
      </c>
      <c r="I4" s="69" t="s">
        <v>5</v>
      </c>
      <c r="J4" s="69" t="s">
        <v>15</v>
      </c>
      <c r="K4" s="69" t="s">
        <v>8</v>
      </c>
      <c r="L4" s="69" t="s">
        <v>6</v>
      </c>
      <c r="M4" s="69" t="s">
        <v>7</v>
      </c>
      <c r="N4" s="70" t="s">
        <v>23</v>
      </c>
      <c r="O4" s="70" t="s">
        <v>92</v>
      </c>
    </row>
    <row r="5" spans="2:19" s="4" customFormat="1" ht="24" customHeight="1">
      <c r="B5" s="121" t="str">
        <f>Översikt!$B$4&amp;"."&amp;ROW()-4</f>
        <v>A 2.1</v>
      </c>
      <c r="C5" s="394" t="s">
        <v>200</v>
      </c>
      <c r="D5" s="105" t="s">
        <v>2</v>
      </c>
      <c r="E5" s="76">
        <v>3</v>
      </c>
      <c r="F5" s="76">
        <v>4</v>
      </c>
      <c r="G5" s="76">
        <v>1</v>
      </c>
      <c r="H5" s="76">
        <v>4</v>
      </c>
      <c r="I5" s="277">
        <v>1</v>
      </c>
      <c r="J5" s="277">
        <v>4</v>
      </c>
      <c r="K5" s="277">
        <v>4</v>
      </c>
      <c r="L5" s="277">
        <v>2</v>
      </c>
      <c r="M5" s="76">
        <v>1</v>
      </c>
      <c r="N5" s="77">
        <f aca="true" t="shared" si="0" ref="N5:N25">SUM(E5:M5)</f>
        <v>24</v>
      </c>
      <c r="O5" s="78">
        <f aca="true" t="shared" si="1" ref="O5:O35">N5*TimKost</f>
        <v>26808</v>
      </c>
      <c r="P5" s="18"/>
      <c r="Q5" s="18"/>
      <c r="R5" s="18"/>
      <c r="S5" s="18"/>
    </row>
    <row r="6" spans="2:19" s="4" customFormat="1" ht="24" customHeight="1">
      <c r="B6" s="118" t="str">
        <f>Översikt!$B$4&amp;"."&amp;ROW()-4</f>
        <v>A 2.2</v>
      </c>
      <c r="C6" s="395"/>
      <c r="D6" s="102" t="s">
        <v>10</v>
      </c>
      <c r="E6" s="16">
        <v>3</v>
      </c>
      <c r="F6" s="16">
        <v>6</v>
      </c>
      <c r="G6" s="16">
        <v>2</v>
      </c>
      <c r="H6" s="16">
        <v>4</v>
      </c>
      <c r="I6" s="293">
        <v>1</v>
      </c>
      <c r="J6" s="293">
        <v>4</v>
      </c>
      <c r="K6" s="293">
        <v>4</v>
      </c>
      <c r="L6" s="293">
        <v>2</v>
      </c>
      <c r="M6" s="16">
        <v>1</v>
      </c>
      <c r="N6" s="50">
        <f t="shared" si="0"/>
        <v>27</v>
      </c>
      <c r="O6" s="51">
        <f t="shared" si="1"/>
        <v>30159</v>
      </c>
      <c r="P6" s="18"/>
      <c r="Q6" s="18"/>
      <c r="R6" s="18"/>
      <c r="S6" s="18"/>
    </row>
    <row r="7" spans="2:19" s="4" customFormat="1" ht="24" customHeight="1" thickBot="1">
      <c r="B7" s="122" t="str">
        <f>Översikt!$B$4&amp;"."&amp;ROW()-4</f>
        <v>A 2.3</v>
      </c>
      <c r="C7" s="396"/>
      <c r="D7" s="106" t="s">
        <v>11</v>
      </c>
      <c r="E7" s="80">
        <v>3</v>
      </c>
      <c r="F7" s="80">
        <v>6</v>
      </c>
      <c r="G7" s="80">
        <v>2</v>
      </c>
      <c r="H7" s="80">
        <v>4</v>
      </c>
      <c r="I7" s="298">
        <v>1</v>
      </c>
      <c r="J7" s="298">
        <v>4</v>
      </c>
      <c r="K7" s="298">
        <v>4</v>
      </c>
      <c r="L7" s="298">
        <v>2</v>
      </c>
      <c r="M7" s="80">
        <v>1</v>
      </c>
      <c r="N7" s="81">
        <f t="shared" si="0"/>
        <v>27</v>
      </c>
      <c r="O7" s="82">
        <f t="shared" si="1"/>
        <v>30159</v>
      </c>
      <c r="P7" s="18"/>
      <c r="Q7" s="18"/>
      <c r="R7" s="18"/>
      <c r="S7" s="18"/>
    </row>
    <row r="8" spans="2:19" s="4" customFormat="1" ht="24" customHeight="1">
      <c r="B8" s="121" t="str">
        <f>Översikt!$B$4&amp;"."&amp;ROW()-4</f>
        <v>A 2.4</v>
      </c>
      <c r="C8" s="394" t="s">
        <v>201</v>
      </c>
      <c r="D8" s="105" t="s">
        <v>2</v>
      </c>
      <c r="E8" s="76">
        <v>3</v>
      </c>
      <c r="F8" s="76">
        <v>4</v>
      </c>
      <c r="G8" s="76">
        <v>1</v>
      </c>
      <c r="H8" s="76">
        <v>0</v>
      </c>
      <c r="I8" s="277">
        <v>1</v>
      </c>
      <c r="J8" s="277">
        <v>0</v>
      </c>
      <c r="K8" s="277">
        <v>0</v>
      </c>
      <c r="L8" s="277">
        <v>1</v>
      </c>
      <c r="M8" s="76">
        <v>1</v>
      </c>
      <c r="N8" s="77">
        <f t="shared" si="0"/>
        <v>11</v>
      </c>
      <c r="O8" s="78">
        <f t="shared" si="1"/>
        <v>12287</v>
      </c>
      <c r="P8" s="18"/>
      <c r="Q8" s="18"/>
      <c r="R8" s="18"/>
      <c r="S8" s="18"/>
    </row>
    <row r="9" spans="2:19" s="4" customFormat="1" ht="24" customHeight="1">
      <c r="B9" s="118" t="str">
        <f>Översikt!$B$4&amp;"."&amp;ROW()-4</f>
        <v>A 2.5</v>
      </c>
      <c r="C9" s="395"/>
      <c r="D9" s="102" t="s">
        <v>10</v>
      </c>
      <c r="E9" s="16">
        <v>3</v>
      </c>
      <c r="F9" s="16">
        <v>6</v>
      </c>
      <c r="G9" s="16">
        <v>2</v>
      </c>
      <c r="H9" s="16">
        <v>0</v>
      </c>
      <c r="I9" s="16">
        <v>1</v>
      </c>
      <c r="J9" s="16">
        <v>0</v>
      </c>
      <c r="K9" s="16">
        <v>0</v>
      </c>
      <c r="L9" s="276">
        <v>1</v>
      </c>
      <c r="M9" s="16">
        <v>1</v>
      </c>
      <c r="N9" s="50">
        <f t="shared" si="0"/>
        <v>14</v>
      </c>
      <c r="O9" s="51">
        <f t="shared" si="1"/>
        <v>15638</v>
      </c>
      <c r="P9" s="18"/>
      <c r="Q9" s="18"/>
      <c r="R9" s="18"/>
      <c r="S9" s="18"/>
    </row>
    <row r="10" spans="2:19" s="4" customFormat="1" ht="24" customHeight="1" thickBot="1">
      <c r="B10" s="122" t="str">
        <f>Översikt!$B$4&amp;"."&amp;ROW()-4</f>
        <v>A 2.6</v>
      </c>
      <c r="C10" s="396"/>
      <c r="D10" s="106" t="s">
        <v>11</v>
      </c>
      <c r="E10" s="80">
        <v>3</v>
      </c>
      <c r="F10" s="80">
        <v>6</v>
      </c>
      <c r="G10" s="80">
        <v>2</v>
      </c>
      <c r="H10" s="80">
        <v>0</v>
      </c>
      <c r="I10" s="80">
        <v>1</v>
      </c>
      <c r="J10" s="80">
        <v>0</v>
      </c>
      <c r="K10" s="80">
        <v>0</v>
      </c>
      <c r="L10" s="278">
        <v>1</v>
      </c>
      <c r="M10" s="80">
        <v>1</v>
      </c>
      <c r="N10" s="81">
        <f t="shared" si="0"/>
        <v>14</v>
      </c>
      <c r="O10" s="82">
        <f t="shared" si="1"/>
        <v>15638</v>
      </c>
      <c r="P10" s="18"/>
      <c r="Q10" s="18"/>
      <c r="R10" s="18"/>
      <c r="S10" s="18"/>
    </row>
    <row r="11" spans="2:19" s="4" customFormat="1" ht="24" customHeight="1">
      <c r="B11" s="121" t="str">
        <f>Översikt!$B$4&amp;"."&amp;ROW()-4</f>
        <v>A 2.7</v>
      </c>
      <c r="C11" s="394" t="s">
        <v>202</v>
      </c>
      <c r="D11" s="105" t="s">
        <v>2</v>
      </c>
      <c r="E11" s="203">
        <v>3</v>
      </c>
      <c r="F11" s="203">
        <v>10</v>
      </c>
      <c r="G11" s="203">
        <v>1</v>
      </c>
      <c r="H11" s="203">
        <v>4</v>
      </c>
      <c r="I11" s="203">
        <v>2</v>
      </c>
      <c r="J11" s="203">
        <v>4</v>
      </c>
      <c r="K11" s="203">
        <v>4</v>
      </c>
      <c r="L11" s="203">
        <v>2</v>
      </c>
      <c r="M11" s="266">
        <v>2</v>
      </c>
      <c r="N11" s="77">
        <f t="shared" si="0"/>
        <v>32</v>
      </c>
      <c r="O11" s="78">
        <f t="shared" si="1"/>
        <v>35744</v>
      </c>
      <c r="P11" s="18"/>
      <c r="Q11" s="18"/>
      <c r="R11" s="18"/>
      <c r="S11" s="18"/>
    </row>
    <row r="12" spans="2:19" s="4" customFormat="1" ht="24" customHeight="1">
      <c r="B12" s="118" t="str">
        <f>Översikt!$B$4&amp;"."&amp;ROW()-4</f>
        <v>A 2.8</v>
      </c>
      <c r="C12" s="395"/>
      <c r="D12" s="102" t="s">
        <v>10</v>
      </c>
      <c r="E12" s="204">
        <v>3</v>
      </c>
      <c r="F12" s="204">
        <v>14</v>
      </c>
      <c r="G12" s="204">
        <v>2</v>
      </c>
      <c r="H12" s="204">
        <v>4</v>
      </c>
      <c r="I12" s="204">
        <v>2</v>
      </c>
      <c r="J12" s="204">
        <v>4</v>
      </c>
      <c r="K12" s="204">
        <v>4</v>
      </c>
      <c r="L12" s="267">
        <v>2</v>
      </c>
      <c r="M12" s="268">
        <v>2</v>
      </c>
      <c r="N12" s="50">
        <f t="shared" si="0"/>
        <v>37</v>
      </c>
      <c r="O12" s="51">
        <f t="shared" si="1"/>
        <v>41329</v>
      </c>
      <c r="P12" s="18"/>
      <c r="Q12" s="18"/>
      <c r="R12" s="18"/>
      <c r="S12" s="18"/>
    </row>
    <row r="13" spans="2:19" s="4" customFormat="1" ht="24" customHeight="1" thickBot="1">
      <c r="B13" s="122" t="str">
        <f>Översikt!$B$4&amp;"."&amp;ROW()-4</f>
        <v>A 2.9</v>
      </c>
      <c r="C13" s="396"/>
      <c r="D13" s="106" t="s">
        <v>11</v>
      </c>
      <c r="E13" s="205">
        <v>3</v>
      </c>
      <c r="F13" s="205">
        <v>14</v>
      </c>
      <c r="G13" s="205">
        <v>2</v>
      </c>
      <c r="H13" s="205">
        <v>4</v>
      </c>
      <c r="I13" s="205">
        <v>2</v>
      </c>
      <c r="J13" s="205">
        <v>4</v>
      </c>
      <c r="K13" s="205">
        <v>4</v>
      </c>
      <c r="L13" s="205">
        <v>2</v>
      </c>
      <c r="M13" s="269">
        <v>2</v>
      </c>
      <c r="N13" s="81">
        <f t="shared" si="0"/>
        <v>37</v>
      </c>
      <c r="O13" s="82">
        <f t="shared" si="1"/>
        <v>41329</v>
      </c>
      <c r="P13" s="18"/>
      <c r="Q13" s="18"/>
      <c r="R13" s="18"/>
      <c r="S13" s="18"/>
    </row>
    <row r="14" spans="2:19" s="4" customFormat="1" ht="24" customHeight="1">
      <c r="B14" s="121" t="str">
        <f>Översikt!$B$4&amp;"."&amp;ROW()-4</f>
        <v>A 2.10</v>
      </c>
      <c r="C14" s="394" t="s">
        <v>203</v>
      </c>
      <c r="D14" s="105" t="s">
        <v>2</v>
      </c>
      <c r="E14" s="200">
        <v>4</v>
      </c>
      <c r="F14" s="76">
        <v>15</v>
      </c>
      <c r="G14" s="200">
        <v>2</v>
      </c>
      <c r="H14" s="76">
        <v>6</v>
      </c>
      <c r="I14" s="76">
        <v>3</v>
      </c>
      <c r="J14" s="76">
        <v>6</v>
      </c>
      <c r="K14" s="76">
        <v>6</v>
      </c>
      <c r="L14" s="76">
        <v>3</v>
      </c>
      <c r="M14" s="76">
        <v>2</v>
      </c>
      <c r="N14" s="77">
        <f t="shared" si="0"/>
        <v>47</v>
      </c>
      <c r="O14" s="78">
        <f t="shared" si="1"/>
        <v>52499</v>
      </c>
      <c r="P14" s="18"/>
      <c r="Q14" s="18"/>
      <c r="R14" s="18"/>
      <c r="S14" s="18"/>
    </row>
    <row r="15" spans="2:19" s="4" customFormat="1" ht="24" customHeight="1">
      <c r="B15" s="118" t="str">
        <f>Översikt!$B$4&amp;"."&amp;ROW()-4</f>
        <v>A 2.11</v>
      </c>
      <c r="C15" s="395"/>
      <c r="D15" s="102" t="s">
        <v>10</v>
      </c>
      <c r="E15" s="199">
        <v>4</v>
      </c>
      <c r="F15" s="201">
        <v>19</v>
      </c>
      <c r="G15" s="199">
        <v>3</v>
      </c>
      <c r="H15" s="202">
        <v>6</v>
      </c>
      <c r="I15" s="16">
        <v>3</v>
      </c>
      <c r="J15" s="16">
        <v>6</v>
      </c>
      <c r="K15" s="16">
        <v>6</v>
      </c>
      <c r="L15" s="16">
        <v>3</v>
      </c>
      <c r="M15" s="16">
        <v>2</v>
      </c>
      <c r="N15" s="50">
        <f t="shared" si="0"/>
        <v>52</v>
      </c>
      <c r="O15" s="51">
        <f t="shared" si="1"/>
        <v>58084</v>
      </c>
      <c r="P15" s="18"/>
      <c r="Q15" s="18"/>
      <c r="R15" s="18"/>
      <c r="S15" s="18"/>
    </row>
    <row r="16" spans="2:19" s="4" customFormat="1" ht="24" customHeight="1" thickBot="1">
      <c r="B16" s="122" t="str">
        <f>Översikt!$B$4&amp;"."&amp;ROW()-4</f>
        <v>A 2.12</v>
      </c>
      <c r="C16" s="396"/>
      <c r="D16" s="106" t="s">
        <v>11</v>
      </c>
      <c r="E16" s="72">
        <v>4</v>
      </c>
      <c r="F16" s="80">
        <v>19</v>
      </c>
      <c r="G16" s="72">
        <v>3</v>
      </c>
      <c r="H16" s="80">
        <v>6</v>
      </c>
      <c r="I16" s="80">
        <v>3</v>
      </c>
      <c r="J16" s="80">
        <v>6</v>
      </c>
      <c r="K16" s="80">
        <v>6</v>
      </c>
      <c r="L16" s="80">
        <v>3</v>
      </c>
      <c r="M16" s="80">
        <v>2</v>
      </c>
      <c r="N16" s="81">
        <f t="shared" si="0"/>
        <v>52</v>
      </c>
      <c r="O16" s="82">
        <f t="shared" si="1"/>
        <v>58084</v>
      </c>
      <c r="P16" s="18"/>
      <c r="Q16" s="18"/>
      <c r="R16" s="18"/>
      <c r="S16" s="18"/>
    </row>
    <row r="17" spans="2:19" s="4" customFormat="1" ht="24" customHeight="1">
      <c r="B17" s="121" t="str">
        <f>Översikt!$B$4&amp;"."&amp;ROW()-4</f>
        <v>A 2.13</v>
      </c>
      <c r="C17" s="394" t="s">
        <v>204</v>
      </c>
      <c r="D17" s="105" t="s">
        <v>2</v>
      </c>
      <c r="E17" s="271">
        <v>4</v>
      </c>
      <c r="F17" s="271">
        <v>25</v>
      </c>
      <c r="G17" s="271">
        <v>4</v>
      </c>
      <c r="H17" s="271">
        <v>10</v>
      </c>
      <c r="I17" s="271">
        <v>5</v>
      </c>
      <c r="J17" s="271">
        <v>8</v>
      </c>
      <c r="K17" s="271">
        <v>10</v>
      </c>
      <c r="L17" s="271">
        <v>5</v>
      </c>
      <c r="M17" s="271">
        <v>3</v>
      </c>
      <c r="N17" s="77">
        <f t="shared" si="0"/>
        <v>74</v>
      </c>
      <c r="O17" s="78">
        <f t="shared" si="1"/>
        <v>82658</v>
      </c>
      <c r="P17" s="18"/>
      <c r="Q17" s="18"/>
      <c r="R17" s="18"/>
      <c r="S17" s="18"/>
    </row>
    <row r="18" spans="2:19" s="4" customFormat="1" ht="24" customHeight="1">
      <c r="B18" s="118" t="str">
        <f>Översikt!$B$4&amp;"."&amp;ROW()-4</f>
        <v>A 2.14</v>
      </c>
      <c r="C18" s="395"/>
      <c r="D18" s="102" t="s">
        <v>10</v>
      </c>
      <c r="E18" s="270">
        <v>4</v>
      </c>
      <c r="F18" s="270">
        <v>30</v>
      </c>
      <c r="G18" s="270">
        <v>5</v>
      </c>
      <c r="H18" s="270">
        <v>10</v>
      </c>
      <c r="I18" s="270">
        <v>5</v>
      </c>
      <c r="J18" s="270">
        <v>8</v>
      </c>
      <c r="K18" s="270">
        <v>10</v>
      </c>
      <c r="L18" s="270">
        <v>5</v>
      </c>
      <c r="M18" s="270">
        <v>3</v>
      </c>
      <c r="N18" s="50">
        <f t="shared" si="0"/>
        <v>80</v>
      </c>
      <c r="O18" s="51">
        <f t="shared" si="1"/>
        <v>89360</v>
      </c>
      <c r="P18" s="18"/>
      <c r="Q18" s="18"/>
      <c r="R18" s="18"/>
      <c r="S18" s="18"/>
    </row>
    <row r="19" spans="2:19" s="4" customFormat="1" ht="24" customHeight="1" thickBot="1">
      <c r="B19" s="122" t="str">
        <f>Översikt!$B$4&amp;"."&amp;ROW()-4</f>
        <v>A 2.15</v>
      </c>
      <c r="C19" s="396"/>
      <c r="D19" s="106" t="s">
        <v>11</v>
      </c>
      <c r="E19" s="272">
        <v>4</v>
      </c>
      <c r="F19" s="272">
        <v>30</v>
      </c>
      <c r="G19" s="272">
        <v>5</v>
      </c>
      <c r="H19" s="272">
        <v>10</v>
      </c>
      <c r="I19" s="272">
        <v>5</v>
      </c>
      <c r="J19" s="272">
        <v>8</v>
      </c>
      <c r="K19" s="272">
        <v>10</v>
      </c>
      <c r="L19" s="272">
        <v>5</v>
      </c>
      <c r="M19" s="272">
        <v>3</v>
      </c>
      <c r="N19" s="81">
        <f t="shared" si="0"/>
        <v>80</v>
      </c>
      <c r="O19" s="82">
        <f t="shared" si="1"/>
        <v>89360</v>
      </c>
      <c r="P19" s="18"/>
      <c r="Q19" s="18"/>
      <c r="R19" s="18"/>
      <c r="S19" s="18"/>
    </row>
    <row r="20" spans="2:19" s="4" customFormat="1" ht="24" customHeight="1">
      <c r="B20" s="121" t="str">
        <f>Översikt!$B$4&amp;"."&amp;ROW()-4</f>
        <v>A 2.16</v>
      </c>
      <c r="C20" s="394" t="s">
        <v>205</v>
      </c>
      <c r="D20" s="105" t="s">
        <v>2</v>
      </c>
      <c r="E20" s="274">
        <v>5</v>
      </c>
      <c r="F20" s="274">
        <v>32</v>
      </c>
      <c r="G20" s="289">
        <v>6</v>
      </c>
      <c r="H20" s="289">
        <v>12</v>
      </c>
      <c r="I20" s="289">
        <v>6</v>
      </c>
      <c r="J20" s="289">
        <v>12</v>
      </c>
      <c r="K20" s="289">
        <v>12</v>
      </c>
      <c r="L20" s="289">
        <v>6</v>
      </c>
      <c r="M20" s="274">
        <v>4</v>
      </c>
      <c r="N20" s="77">
        <f>SUM(E20:M20)</f>
        <v>95</v>
      </c>
      <c r="O20" s="78">
        <f>N20*TimKost</f>
        <v>106115</v>
      </c>
      <c r="P20" s="18"/>
      <c r="Q20" s="18"/>
      <c r="R20" s="18"/>
      <c r="S20" s="18"/>
    </row>
    <row r="21" spans="2:19" s="4" customFormat="1" ht="24" customHeight="1">
      <c r="B21" s="118" t="str">
        <f>Översikt!$B$4&amp;"."&amp;ROW()-4</f>
        <v>A 2.17</v>
      </c>
      <c r="C21" s="395"/>
      <c r="D21" s="102" t="s">
        <v>10</v>
      </c>
      <c r="E21" s="273">
        <v>5</v>
      </c>
      <c r="F21" s="273">
        <v>37</v>
      </c>
      <c r="G21" s="306">
        <v>7</v>
      </c>
      <c r="H21" s="306">
        <v>12</v>
      </c>
      <c r="I21" s="306">
        <v>6</v>
      </c>
      <c r="J21" s="306">
        <v>12</v>
      </c>
      <c r="K21" s="306">
        <v>12</v>
      </c>
      <c r="L21" s="306">
        <v>6</v>
      </c>
      <c r="M21" s="273">
        <v>4</v>
      </c>
      <c r="N21" s="50">
        <f>SUM(E21:M21)</f>
        <v>101</v>
      </c>
      <c r="O21" s="51">
        <f>N21*TimKost</f>
        <v>112817</v>
      </c>
      <c r="P21" s="18"/>
      <c r="Q21" s="18"/>
      <c r="R21" s="18"/>
      <c r="S21" s="18"/>
    </row>
    <row r="22" spans="2:19" s="4" customFormat="1" ht="24" customHeight="1" thickBot="1">
      <c r="B22" s="122" t="str">
        <f>Översikt!$B$4&amp;"."&amp;ROW()-4</f>
        <v>A 2.18</v>
      </c>
      <c r="C22" s="396"/>
      <c r="D22" s="106" t="s">
        <v>11</v>
      </c>
      <c r="E22" s="275">
        <v>5</v>
      </c>
      <c r="F22" s="275">
        <v>37</v>
      </c>
      <c r="G22" s="290">
        <v>7</v>
      </c>
      <c r="H22" s="290">
        <v>12</v>
      </c>
      <c r="I22" s="290">
        <v>6</v>
      </c>
      <c r="J22" s="290">
        <v>12</v>
      </c>
      <c r="K22" s="290">
        <v>12</v>
      </c>
      <c r="L22" s="290">
        <v>6</v>
      </c>
      <c r="M22" s="275">
        <v>4</v>
      </c>
      <c r="N22" s="81">
        <f>SUM(E22:M22)</f>
        <v>101</v>
      </c>
      <c r="O22" s="82">
        <f>N22*TimKost</f>
        <v>112817</v>
      </c>
      <c r="P22" s="18"/>
      <c r="Q22" s="18"/>
      <c r="R22" s="18"/>
      <c r="S22" s="18"/>
    </row>
    <row r="23" spans="2:19" s="4" customFormat="1" ht="24" customHeight="1">
      <c r="B23" s="121" t="str">
        <f>Översikt!$B$4&amp;"."&amp;ROW()-4</f>
        <v>A 2.19</v>
      </c>
      <c r="C23" s="394" t="s">
        <v>206</v>
      </c>
      <c r="D23" s="105" t="s">
        <v>2</v>
      </c>
      <c r="E23" s="280">
        <v>2</v>
      </c>
      <c r="F23" s="280">
        <v>3</v>
      </c>
      <c r="G23" s="289">
        <v>1</v>
      </c>
      <c r="H23" s="289">
        <v>3</v>
      </c>
      <c r="I23" s="277">
        <v>1</v>
      </c>
      <c r="J23" s="289">
        <v>0</v>
      </c>
      <c r="K23" s="289">
        <v>2</v>
      </c>
      <c r="L23" s="277">
        <v>2</v>
      </c>
      <c r="M23" s="280">
        <v>1</v>
      </c>
      <c r="N23" s="77">
        <f t="shared" si="0"/>
        <v>15</v>
      </c>
      <c r="O23" s="78">
        <f t="shared" si="1"/>
        <v>16755</v>
      </c>
      <c r="P23" s="18"/>
      <c r="Q23" s="18"/>
      <c r="R23" s="18"/>
      <c r="S23" s="18"/>
    </row>
    <row r="24" spans="2:19" s="4" customFormat="1" ht="24" customHeight="1">
      <c r="B24" s="118" t="str">
        <f>Översikt!$B$4&amp;"."&amp;ROW()-4</f>
        <v>A 2.20</v>
      </c>
      <c r="C24" s="395"/>
      <c r="D24" s="102" t="s">
        <v>10</v>
      </c>
      <c r="E24" s="279">
        <v>2</v>
      </c>
      <c r="F24" s="279">
        <v>6</v>
      </c>
      <c r="G24" s="306">
        <v>2</v>
      </c>
      <c r="H24" s="306">
        <v>3</v>
      </c>
      <c r="I24" s="293">
        <v>1</v>
      </c>
      <c r="J24" s="306">
        <v>0</v>
      </c>
      <c r="K24" s="306">
        <v>2</v>
      </c>
      <c r="L24" s="293">
        <v>2</v>
      </c>
      <c r="M24" s="279">
        <v>1</v>
      </c>
      <c r="N24" s="50">
        <f t="shared" si="0"/>
        <v>19</v>
      </c>
      <c r="O24" s="51">
        <f t="shared" si="1"/>
        <v>21223</v>
      </c>
      <c r="P24" s="18"/>
      <c r="Q24" s="18"/>
      <c r="R24" s="18"/>
      <c r="S24" s="18"/>
    </row>
    <row r="25" spans="2:19" s="4" customFormat="1" ht="24" customHeight="1" thickBot="1">
      <c r="B25" s="122" t="str">
        <f>Översikt!$B$4&amp;"."&amp;ROW()-4</f>
        <v>A 2.21</v>
      </c>
      <c r="C25" s="396"/>
      <c r="D25" s="106" t="s">
        <v>11</v>
      </c>
      <c r="E25" s="281">
        <v>2</v>
      </c>
      <c r="F25" s="281">
        <v>6</v>
      </c>
      <c r="G25" s="290">
        <v>2</v>
      </c>
      <c r="H25" s="290">
        <v>3</v>
      </c>
      <c r="I25" s="298">
        <v>1</v>
      </c>
      <c r="J25" s="290">
        <v>0</v>
      </c>
      <c r="K25" s="290">
        <v>2</v>
      </c>
      <c r="L25" s="298">
        <v>2</v>
      </c>
      <c r="M25" s="281">
        <v>1</v>
      </c>
      <c r="N25" s="81">
        <f t="shared" si="0"/>
        <v>19</v>
      </c>
      <c r="O25" s="82">
        <f t="shared" si="1"/>
        <v>21223</v>
      </c>
      <c r="P25" s="18"/>
      <c r="Q25" s="18"/>
      <c r="R25" s="18"/>
      <c r="S25" s="18"/>
    </row>
    <row r="26" spans="2:19" s="4" customFormat="1" ht="24" customHeight="1">
      <c r="B26" s="121" t="str">
        <f>Översikt!$B$4&amp;"."&amp;ROW()-4</f>
        <v>A 2.22</v>
      </c>
      <c r="C26" s="394" t="s">
        <v>207</v>
      </c>
      <c r="D26" s="105" t="s">
        <v>2</v>
      </c>
      <c r="E26" s="284">
        <v>2</v>
      </c>
      <c r="F26" s="284">
        <v>3</v>
      </c>
      <c r="G26" s="289">
        <v>1</v>
      </c>
      <c r="H26" s="289">
        <v>0</v>
      </c>
      <c r="I26" s="289">
        <v>1</v>
      </c>
      <c r="J26" s="289">
        <v>0</v>
      </c>
      <c r="K26" s="289">
        <v>0</v>
      </c>
      <c r="L26" s="289">
        <v>1</v>
      </c>
      <c r="M26" s="284">
        <v>1</v>
      </c>
      <c r="N26" s="77">
        <f>SUM(E26:M26)</f>
        <v>9</v>
      </c>
      <c r="O26" s="78">
        <f t="shared" si="1"/>
        <v>10053</v>
      </c>
      <c r="P26" s="18"/>
      <c r="Q26" s="18"/>
      <c r="R26" s="18"/>
      <c r="S26" s="18"/>
    </row>
    <row r="27" spans="2:19" s="4" customFormat="1" ht="24" customHeight="1">
      <c r="B27" s="118" t="str">
        <f>Översikt!$B$4&amp;"."&amp;ROW()-4</f>
        <v>A 2.23</v>
      </c>
      <c r="C27" s="395"/>
      <c r="D27" s="102" t="s">
        <v>10</v>
      </c>
      <c r="E27" s="283">
        <v>2</v>
      </c>
      <c r="F27" s="283">
        <v>6</v>
      </c>
      <c r="G27" s="306">
        <v>2</v>
      </c>
      <c r="H27" s="306">
        <v>0</v>
      </c>
      <c r="I27" s="306">
        <v>1</v>
      </c>
      <c r="J27" s="306">
        <v>0</v>
      </c>
      <c r="K27" s="306">
        <v>0</v>
      </c>
      <c r="L27" s="306">
        <v>1</v>
      </c>
      <c r="M27" s="283">
        <v>1</v>
      </c>
      <c r="N27" s="50">
        <f aca="true" t="shared" si="2" ref="N27:N35">SUM(E27:M27)</f>
        <v>13</v>
      </c>
      <c r="O27" s="51">
        <f t="shared" si="1"/>
        <v>14521</v>
      </c>
      <c r="P27" s="18"/>
      <c r="Q27" s="18"/>
      <c r="R27" s="18"/>
      <c r="S27" s="18"/>
    </row>
    <row r="28" spans="2:19" s="4" customFormat="1" ht="24" customHeight="1" thickBot="1">
      <c r="B28" s="122" t="str">
        <f>Översikt!$B$4&amp;"."&amp;ROW()-4</f>
        <v>A 2.24</v>
      </c>
      <c r="C28" s="396"/>
      <c r="D28" s="106" t="s">
        <v>11</v>
      </c>
      <c r="E28" s="285">
        <v>2</v>
      </c>
      <c r="F28" s="285">
        <v>6</v>
      </c>
      <c r="G28" s="290">
        <v>2</v>
      </c>
      <c r="H28" s="290">
        <v>0</v>
      </c>
      <c r="I28" s="290">
        <v>1</v>
      </c>
      <c r="J28" s="290">
        <v>0</v>
      </c>
      <c r="K28" s="290">
        <v>0</v>
      </c>
      <c r="L28" s="290">
        <v>1</v>
      </c>
      <c r="M28" s="285">
        <v>1</v>
      </c>
      <c r="N28" s="81">
        <f t="shared" si="2"/>
        <v>13</v>
      </c>
      <c r="O28" s="82">
        <f t="shared" si="1"/>
        <v>14521</v>
      </c>
      <c r="P28" s="18"/>
      <c r="Q28" s="18"/>
      <c r="R28" s="18"/>
      <c r="S28" s="18"/>
    </row>
    <row r="29" spans="2:19" s="4" customFormat="1" ht="24" customHeight="1">
      <c r="B29" s="121" t="str">
        <f>Översikt!$B$4&amp;"."&amp;ROW()-4</f>
        <v>A 2.25</v>
      </c>
      <c r="C29" s="406" t="s">
        <v>208</v>
      </c>
      <c r="D29" s="105" t="s">
        <v>2</v>
      </c>
      <c r="E29" s="289">
        <v>2</v>
      </c>
      <c r="F29" s="289">
        <v>8</v>
      </c>
      <c r="G29" s="289">
        <v>1</v>
      </c>
      <c r="H29" s="289">
        <v>5</v>
      </c>
      <c r="I29" s="289">
        <v>2</v>
      </c>
      <c r="J29" s="289">
        <v>4</v>
      </c>
      <c r="K29" s="289">
        <v>4</v>
      </c>
      <c r="L29" s="289">
        <v>2</v>
      </c>
      <c r="M29" s="289">
        <v>2</v>
      </c>
      <c r="N29" s="77">
        <f t="shared" si="2"/>
        <v>30</v>
      </c>
      <c r="O29" s="78">
        <f t="shared" si="1"/>
        <v>33510</v>
      </c>
      <c r="P29" s="18"/>
      <c r="Q29" s="18"/>
      <c r="R29" s="18"/>
      <c r="S29" s="18"/>
    </row>
    <row r="30" spans="2:19" s="4" customFormat="1" ht="24" customHeight="1">
      <c r="B30" s="118" t="str">
        <f>Översikt!$B$4&amp;"."&amp;ROW()-4</f>
        <v>A 2.26</v>
      </c>
      <c r="C30" s="407"/>
      <c r="D30" s="102" t="s">
        <v>10</v>
      </c>
      <c r="E30" s="288">
        <v>2</v>
      </c>
      <c r="F30" s="288">
        <v>12</v>
      </c>
      <c r="G30" s="288">
        <v>2</v>
      </c>
      <c r="H30" s="288">
        <v>5</v>
      </c>
      <c r="I30" s="288">
        <v>2</v>
      </c>
      <c r="J30" s="288">
        <v>4</v>
      </c>
      <c r="K30" s="288">
        <v>4</v>
      </c>
      <c r="L30" s="288">
        <v>2</v>
      </c>
      <c r="M30" s="288">
        <v>2</v>
      </c>
      <c r="N30" s="50">
        <f t="shared" si="2"/>
        <v>35</v>
      </c>
      <c r="O30" s="51">
        <f t="shared" si="1"/>
        <v>39095</v>
      </c>
      <c r="P30" s="18"/>
      <c r="Q30" s="18"/>
      <c r="R30" s="18"/>
      <c r="S30" s="18"/>
    </row>
    <row r="31" spans="2:19" s="4" customFormat="1" ht="24" customHeight="1" thickBot="1">
      <c r="B31" s="122" t="str">
        <f>Översikt!$B$4&amp;"."&amp;ROW()-4</f>
        <v>A 2.27</v>
      </c>
      <c r="C31" s="408"/>
      <c r="D31" s="106" t="s">
        <v>11</v>
      </c>
      <c r="E31" s="290">
        <v>2</v>
      </c>
      <c r="F31" s="290">
        <v>12</v>
      </c>
      <c r="G31" s="290">
        <v>2</v>
      </c>
      <c r="H31" s="290">
        <v>5</v>
      </c>
      <c r="I31" s="290">
        <v>2</v>
      </c>
      <c r="J31" s="290">
        <v>4</v>
      </c>
      <c r="K31" s="290">
        <v>4</v>
      </c>
      <c r="L31" s="290">
        <v>2</v>
      </c>
      <c r="M31" s="290">
        <v>2</v>
      </c>
      <c r="N31" s="81">
        <f t="shared" si="2"/>
        <v>35</v>
      </c>
      <c r="O31" s="82">
        <f t="shared" si="1"/>
        <v>39095</v>
      </c>
      <c r="P31" s="18"/>
      <c r="Q31" s="18"/>
      <c r="R31" s="18"/>
      <c r="S31" s="18"/>
    </row>
    <row r="32" spans="2:19" s="4" customFormat="1" ht="24" customHeight="1">
      <c r="B32" s="121" t="str">
        <f>Översikt!$B$4&amp;"."&amp;ROW()-4</f>
        <v>A 2.28</v>
      </c>
      <c r="C32" s="394" t="s">
        <v>21</v>
      </c>
      <c r="D32" s="105" t="s">
        <v>2</v>
      </c>
      <c r="E32" s="76">
        <v>1</v>
      </c>
      <c r="F32" s="76">
        <v>3</v>
      </c>
      <c r="G32" s="76">
        <v>1</v>
      </c>
      <c r="H32" s="76">
        <v>3</v>
      </c>
      <c r="I32" s="76">
        <v>1</v>
      </c>
      <c r="J32" s="76">
        <v>0</v>
      </c>
      <c r="K32" s="76">
        <v>2</v>
      </c>
      <c r="L32" s="76">
        <v>1</v>
      </c>
      <c r="M32" s="76">
        <v>1</v>
      </c>
      <c r="N32" s="77">
        <f t="shared" si="2"/>
        <v>13</v>
      </c>
      <c r="O32" s="78">
        <f t="shared" si="1"/>
        <v>14521</v>
      </c>
      <c r="P32" s="18"/>
      <c r="Q32" s="18"/>
      <c r="R32" s="18"/>
      <c r="S32" s="18"/>
    </row>
    <row r="33" spans="2:19" s="4" customFormat="1" ht="24" customHeight="1" thickBot="1">
      <c r="B33" s="118" t="str">
        <f>Översikt!$B$4&amp;"."&amp;ROW()-4</f>
        <v>A 2.29</v>
      </c>
      <c r="C33" s="395"/>
      <c r="D33" s="102" t="s">
        <v>10</v>
      </c>
      <c r="E33" s="16">
        <v>1</v>
      </c>
      <c r="F33" s="16">
        <v>5</v>
      </c>
      <c r="G33" s="16">
        <v>1</v>
      </c>
      <c r="H33" s="16">
        <v>3</v>
      </c>
      <c r="I33" s="16">
        <v>1</v>
      </c>
      <c r="J33" s="16">
        <v>0</v>
      </c>
      <c r="K33" s="16">
        <v>2</v>
      </c>
      <c r="L33" s="16">
        <v>1</v>
      </c>
      <c r="M33" s="16">
        <v>1</v>
      </c>
      <c r="N33" s="50">
        <f t="shared" si="2"/>
        <v>15</v>
      </c>
      <c r="O33" s="51">
        <f t="shared" si="1"/>
        <v>16755</v>
      </c>
      <c r="P33" s="18"/>
      <c r="Q33" s="18"/>
      <c r="R33" s="18"/>
      <c r="S33" s="18"/>
    </row>
    <row r="34" spans="2:19" s="9" customFormat="1" ht="24" customHeight="1">
      <c r="B34" s="121" t="str">
        <f>Översikt!$B$4&amp;"."&amp;ROW()-4</f>
        <v>A 2.30</v>
      </c>
      <c r="C34" s="394" t="s">
        <v>22</v>
      </c>
      <c r="D34" s="105" t="s">
        <v>2</v>
      </c>
      <c r="E34" s="76">
        <v>1</v>
      </c>
      <c r="F34" s="76">
        <v>2</v>
      </c>
      <c r="G34" s="76">
        <v>1</v>
      </c>
      <c r="H34" s="76">
        <v>0</v>
      </c>
      <c r="I34" s="76">
        <v>0</v>
      </c>
      <c r="J34" s="76">
        <v>0</v>
      </c>
      <c r="K34" s="76">
        <v>0</v>
      </c>
      <c r="L34" s="76">
        <v>0</v>
      </c>
      <c r="M34" s="76">
        <v>1</v>
      </c>
      <c r="N34" s="77">
        <f t="shared" si="2"/>
        <v>5</v>
      </c>
      <c r="O34" s="78">
        <f t="shared" si="1"/>
        <v>5585</v>
      </c>
      <c r="P34" s="26"/>
      <c r="Q34" s="26"/>
      <c r="R34" s="26"/>
      <c r="S34" s="26"/>
    </row>
    <row r="35" spans="2:19" s="5" customFormat="1" ht="24" customHeight="1" thickBot="1">
      <c r="B35" s="118" t="str">
        <f>Översikt!$B$4&amp;"."&amp;ROW()-4</f>
        <v>A 2.31</v>
      </c>
      <c r="C35" s="396"/>
      <c r="D35" s="102" t="s">
        <v>10</v>
      </c>
      <c r="E35" s="16">
        <v>1</v>
      </c>
      <c r="F35" s="16">
        <v>4</v>
      </c>
      <c r="G35" s="16">
        <v>1</v>
      </c>
      <c r="H35" s="16">
        <v>0</v>
      </c>
      <c r="I35" s="16">
        <v>0</v>
      </c>
      <c r="J35" s="16">
        <v>0</v>
      </c>
      <c r="K35" s="16">
        <v>0</v>
      </c>
      <c r="L35" s="16">
        <v>0</v>
      </c>
      <c r="M35" s="16">
        <v>1</v>
      </c>
      <c r="N35" s="50">
        <f t="shared" si="2"/>
        <v>7</v>
      </c>
      <c r="O35" s="51">
        <f t="shared" si="1"/>
        <v>7819</v>
      </c>
      <c r="P35" s="25"/>
      <c r="Q35" s="25"/>
      <c r="R35" s="25"/>
      <c r="S35" s="25"/>
    </row>
    <row r="36" spans="3:12" ht="24" customHeight="1">
      <c r="C36" s="291"/>
      <c r="D36" s="18"/>
      <c r="E36" s="27"/>
      <c r="F36" s="27"/>
      <c r="G36" s="27"/>
      <c r="H36" s="27"/>
      <c r="I36" s="27"/>
      <c r="J36" s="27"/>
      <c r="K36" s="27"/>
      <c r="L36" s="27"/>
    </row>
    <row r="37" spans="3:12" ht="24" customHeight="1">
      <c r="C37" s="97"/>
      <c r="D37" s="282"/>
      <c r="E37" s="27"/>
      <c r="F37" s="27"/>
      <c r="G37" s="27"/>
      <c r="H37" s="27"/>
      <c r="I37" s="27"/>
      <c r="J37" s="27"/>
      <c r="K37" s="27"/>
      <c r="L37" s="27"/>
    </row>
    <row r="38" spans="4:13" ht="24" customHeight="1">
      <c r="D38" s="286"/>
      <c r="M38" s="30"/>
    </row>
    <row r="39" ht="24" customHeight="1">
      <c r="M39" s="30"/>
    </row>
    <row r="40" ht="24" customHeight="1">
      <c r="M40" s="30"/>
    </row>
    <row r="41" ht="24" customHeight="1">
      <c r="M41" s="30"/>
    </row>
    <row r="42" ht="24" customHeight="1">
      <c r="M42" s="30"/>
    </row>
    <row r="43" ht="24" customHeight="1">
      <c r="M43" s="30"/>
    </row>
    <row r="44" ht="24" customHeight="1">
      <c r="M44" s="30"/>
    </row>
    <row r="45" ht="24" customHeight="1">
      <c r="M45" s="30"/>
    </row>
    <row r="46" ht="24" customHeight="1">
      <c r="M46" s="30"/>
    </row>
    <row r="47" ht="24" customHeight="1">
      <c r="M47" s="30"/>
    </row>
    <row r="48" ht="24" customHeight="1">
      <c r="M48" s="30"/>
    </row>
    <row r="49" ht="24" customHeight="1">
      <c r="M49" s="30"/>
    </row>
    <row r="50" ht="24" customHeight="1">
      <c r="M50" s="30"/>
    </row>
    <row r="51" ht="24" customHeight="1">
      <c r="M51" s="30"/>
    </row>
    <row r="52" ht="24" customHeight="1">
      <c r="M52" s="30"/>
    </row>
    <row r="53" ht="24" customHeight="1">
      <c r="M53" s="30"/>
    </row>
    <row r="54" ht="24" customHeight="1">
      <c r="M54" s="30"/>
    </row>
    <row r="55" ht="24" customHeight="1">
      <c r="M55" s="30"/>
    </row>
    <row r="56" ht="24" customHeight="1">
      <c r="M56" s="30"/>
    </row>
    <row r="57" ht="24" customHeight="1">
      <c r="M57" s="30"/>
    </row>
    <row r="58" ht="24" customHeight="1">
      <c r="M58" s="30"/>
    </row>
    <row r="59" ht="24" customHeight="1">
      <c r="M59" s="30"/>
    </row>
    <row r="60" ht="24" customHeight="1">
      <c r="M60" s="30"/>
    </row>
    <row r="61" ht="24" customHeight="1">
      <c r="M61" s="30"/>
    </row>
    <row r="62" ht="24" customHeight="1">
      <c r="M62" s="30"/>
    </row>
    <row r="63" ht="24" customHeight="1">
      <c r="M63" s="30"/>
    </row>
    <row r="64" ht="24" customHeight="1">
      <c r="M64" s="30"/>
    </row>
    <row r="65" ht="24" customHeight="1">
      <c r="M65" s="30"/>
    </row>
    <row r="66" ht="24" customHeight="1">
      <c r="M66" s="30"/>
    </row>
    <row r="67" ht="24" customHeight="1">
      <c r="M67" s="30"/>
    </row>
    <row r="68" ht="24" customHeight="1">
      <c r="M68" s="30"/>
    </row>
    <row r="69" ht="24" customHeight="1">
      <c r="M69" s="30"/>
    </row>
    <row r="70" ht="24" customHeight="1">
      <c r="M70" s="30"/>
    </row>
    <row r="71" ht="24" customHeight="1">
      <c r="M71" s="30"/>
    </row>
    <row r="72" ht="24" customHeight="1">
      <c r="M72" s="30"/>
    </row>
    <row r="73" ht="24" customHeight="1">
      <c r="M73" s="30"/>
    </row>
    <row r="74" ht="24" customHeight="1">
      <c r="M74" s="30"/>
    </row>
    <row r="75" ht="24" customHeight="1">
      <c r="M75" s="30"/>
    </row>
    <row r="76" ht="24" customHeight="1">
      <c r="M76" s="30"/>
    </row>
    <row r="77" ht="24" customHeight="1">
      <c r="M77" s="30"/>
    </row>
    <row r="78" ht="24" customHeight="1">
      <c r="M78" s="30"/>
    </row>
    <row r="79" ht="24" customHeight="1">
      <c r="M79" s="30"/>
    </row>
    <row r="80" ht="24" customHeight="1">
      <c r="M80" s="30"/>
    </row>
    <row r="81" ht="24" customHeight="1">
      <c r="M81" s="30"/>
    </row>
    <row r="82" ht="24" customHeight="1">
      <c r="M82" s="30"/>
    </row>
    <row r="83" ht="24" customHeight="1">
      <c r="M83" s="30"/>
    </row>
    <row r="84" ht="24" customHeight="1">
      <c r="M84" s="30"/>
    </row>
    <row r="85" ht="24" customHeight="1">
      <c r="M85" s="30"/>
    </row>
    <row r="86" ht="24" customHeight="1">
      <c r="M86" s="30"/>
    </row>
    <row r="87" ht="24" customHeight="1">
      <c r="M87" s="30"/>
    </row>
    <row r="88" ht="24" customHeight="1">
      <c r="M88" s="30"/>
    </row>
    <row r="89" ht="24" customHeight="1">
      <c r="M89" s="30"/>
    </row>
    <row r="90" ht="24" customHeight="1">
      <c r="M90" s="30"/>
    </row>
    <row r="91" ht="24" customHeight="1">
      <c r="M91" s="30"/>
    </row>
    <row r="92" ht="24" customHeight="1">
      <c r="M92" s="30"/>
    </row>
    <row r="93" ht="24" customHeight="1">
      <c r="M93" s="30"/>
    </row>
    <row r="94" ht="24" customHeight="1">
      <c r="M94" s="30"/>
    </row>
    <row r="95" ht="24" customHeight="1">
      <c r="M95" s="30"/>
    </row>
    <row r="96" ht="24" customHeight="1">
      <c r="M96" s="30"/>
    </row>
    <row r="97" ht="24" customHeight="1">
      <c r="M97" s="30"/>
    </row>
    <row r="98" ht="24" customHeight="1">
      <c r="M98" s="30"/>
    </row>
    <row r="99" ht="24" customHeight="1">
      <c r="M99" s="30"/>
    </row>
    <row r="100" ht="24" customHeight="1">
      <c r="M100" s="30"/>
    </row>
    <row r="101" ht="24" customHeight="1">
      <c r="M101" s="30"/>
    </row>
    <row r="102" ht="24" customHeight="1">
      <c r="M102" s="30"/>
    </row>
    <row r="103" ht="24" customHeight="1">
      <c r="M103" s="30"/>
    </row>
    <row r="104" ht="24" customHeight="1">
      <c r="M104" s="30"/>
    </row>
    <row r="105" ht="24" customHeight="1">
      <c r="M105" s="30"/>
    </row>
    <row r="106" ht="24" customHeight="1">
      <c r="M106" s="30"/>
    </row>
    <row r="107" ht="24" customHeight="1">
      <c r="M107" s="30"/>
    </row>
    <row r="108" ht="24" customHeight="1">
      <c r="M108" s="30"/>
    </row>
    <row r="109" ht="24" customHeight="1">
      <c r="M109" s="30"/>
    </row>
    <row r="110" ht="24" customHeight="1">
      <c r="M110" s="30"/>
    </row>
    <row r="111" ht="24" customHeight="1">
      <c r="M111" s="30"/>
    </row>
    <row r="112" ht="24" customHeight="1">
      <c r="M112" s="30"/>
    </row>
    <row r="113" ht="24" customHeight="1">
      <c r="M113" s="30"/>
    </row>
    <row r="114" ht="24" customHeight="1">
      <c r="M114" s="30"/>
    </row>
    <row r="115" ht="24" customHeight="1">
      <c r="M115" s="30"/>
    </row>
    <row r="116" ht="24" customHeight="1">
      <c r="M116" s="30"/>
    </row>
    <row r="117" ht="24" customHeight="1">
      <c r="M117" s="30"/>
    </row>
    <row r="118" ht="24" customHeight="1">
      <c r="M118" s="30"/>
    </row>
    <row r="119" ht="24" customHeight="1">
      <c r="M119" s="30"/>
    </row>
    <row r="120" ht="24" customHeight="1">
      <c r="M120" s="30"/>
    </row>
    <row r="121" ht="24" customHeight="1">
      <c r="M121" s="30"/>
    </row>
    <row r="122" ht="24" customHeight="1">
      <c r="M122" s="30"/>
    </row>
    <row r="123" ht="24" customHeight="1">
      <c r="M123" s="30"/>
    </row>
    <row r="124" ht="24" customHeight="1">
      <c r="M124" s="30"/>
    </row>
    <row r="125" ht="24" customHeight="1">
      <c r="M125" s="30"/>
    </row>
    <row r="126" ht="24" customHeight="1">
      <c r="M126" s="30"/>
    </row>
    <row r="127" ht="24" customHeight="1">
      <c r="M127" s="30"/>
    </row>
    <row r="128" ht="24" customHeight="1">
      <c r="M128" s="30"/>
    </row>
    <row r="129" ht="24" customHeight="1">
      <c r="M129" s="30"/>
    </row>
    <row r="130" ht="30" customHeight="1">
      <c r="M130" s="30"/>
    </row>
    <row r="131" ht="30" customHeight="1">
      <c r="M131" s="30"/>
    </row>
    <row r="132" ht="30" customHeight="1">
      <c r="M132" s="30"/>
    </row>
    <row r="133" ht="30" customHeight="1">
      <c r="M133" s="30"/>
    </row>
    <row r="134" ht="30" customHeight="1">
      <c r="M134" s="30"/>
    </row>
    <row r="135" spans="3:12" ht="30" customHeight="1">
      <c r="C135" s="97"/>
      <c r="D135" s="18"/>
      <c r="E135" s="27"/>
      <c r="F135" s="27"/>
      <c r="G135" s="27"/>
      <c r="H135" s="27"/>
      <c r="I135" s="27"/>
      <c r="J135" s="27"/>
      <c r="K135" s="27"/>
      <c r="L135" s="27"/>
    </row>
    <row r="136" spans="3:12" ht="30" customHeight="1">
      <c r="C136" s="97"/>
      <c r="D136" s="18"/>
      <c r="E136" s="27"/>
      <c r="F136" s="27"/>
      <c r="G136" s="27"/>
      <c r="H136" s="27"/>
      <c r="I136" s="27"/>
      <c r="J136" s="27"/>
      <c r="K136" s="27"/>
      <c r="L136" s="27"/>
    </row>
    <row r="137" spans="3:12" ht="30" customHeight="1">
      <c r="C137" s="97"/>
      <c r="D137" s="18"/>
      <c r="E137" s="27"/>
      <c r="F137" s="27"/>
      <c r="G137" s="27"/>
      <c r="H137" s="27"/>
      <c r="I137" s="27"/>
      <c r="J137" s="27"/>
      <c r="K137" s="27"/>
      <c r="L137" s="27"/>
    </row>
    <row r="138" spans="3:12" ht="30" customHeight="1">
      <c r="C138" s="97"/>
      <c r="D138" s="18"/>
      <c r="E138" s="27"/>
      <c r="F138" s="27"/>
      <c r="G138" s="27"/>
      <c r="H138" s="27"/>
      <c r="I138" s="27"/>
      <c r="J138" s="27"/>
      <c r="K138" s="27"/>
      <c r="L138" s="27"/>
    </row>
    <row r="139" spans="3:12" ht="30" customHeight="1">
      <c r="C139" s="97"/>
      <c r="D139" s="18"/>
      <c r="E139" s="27"/>
      <c r="F139" s="27"/>
      <c r="G139" s="27"/>
      <c r="H139" s="27"/>
      <c r="I139" s="27"/>
      <c r="J139" s="27"/>
      <c r="K139" s="27"/>
      <c r="L139" s="27"/>
    </row>
    <row r="140" spans="3:12" ht="30" customHeight="1">
      <c r="C140" s="97"/>
      <c r="D140" s="18"/>
      <c r="E140" s="27"/>
      <c r="F140" s="27"/>
      <c r="G140" s="27"/>
      <c r="H140" s="27"/>
      <c r="I140" s="27"/>
      <c r="J140" s="27"/>
      <c r="K140" s="27"/>
      <c r="L140" s="27"/>
    </row>
    <row r="141" spans="3:13" ht="30" customHeight="1">
      <c r="C141" s="99"/>
      <c r="D141" s="35"/>
      <c r="E141" s="27"/>
      <c r="F141" s="27"/>
      <c r="G141" s="27"/>
      <c r="H141" s="27"/>
      <c r="I141" s="27"/>
      <c r="J141" s="27"/>
      <c r="K141" s="27"/>
      <c r="L141" s="27"/>
      <c r="M141" s="36"/>
    </row>
    <row r="142" spans="3:13" ht="30" customHeight="1">
      <c r="C142" s="99"/>
      <c r="D142" s="35"/>
      <c r="E142" s="27"/>
      <c r="F142" s="27"/>
      <c r="G142" s="27"/>
      <c r="H142" s="27"/>
      <c r="I142" s="27"/>
      <c r="J142" s="27"/>
      <c r="K142" s="27"/>
      <c r="L142" s="27"/>
      <c r="M142" s="36"/>
    </row>
  </sheetData>
  <sheetProtection/>
  <mergeCells count="15">
    <mergeCell ref="C11:C13"/>
    <mergeCell ref="C14:C16"/>
    <mergeCell ref="B4:D4"/>
    <mergeCell ref="B2:B3"/>
    <mergeCell ref="C2:O2"/>
    <mergeCell ref="C3:O3"/>
    <mergeCell ref="C5:C7"/>
    <mergeCell ref="C8:C10"/>
    <mergeCell ref="C17:C19"/>
    <mergeCell ref="C23:C25"/>
    <mergeCell ref="C26:C28"/>
    <mergeCell ref="C32:C33"/>
    <mergeCell ref="C34:C35"/>
    <mergeCell ref="C20:C22"/>
    <mergeCell ref="C29:C31"/>
  </mergeCells>
  <hyperlinks>
    <hyperlink ref="C2:O2" location="Samf2" display="Tidsuppskattning"/>
  </hyperlinks>
  <printOptions/>
  <pageMargins left="0.25" right="0.25" top="0.75" bottom="0.75" header="0.3" footer="0.3"/>
  <pageSetup fitToHeight="0"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sheetPr>
    <tabColor theme="4" tint="0.5999900102615356"/>
    <pageSetUpPr fitToPage="1"/>
  </sheetPr>
  <dimension ref="B1:V119"/>
  <sheetViews>
    <sheetView showGridLines="0" zoomScale="106" zoomScaleNormal="106" zoomScalePageLayoutView="0" workbookViewId="0" topLeftCell="A1">
      <selection activeCell="O5" sqref="O5:O9"/>
    </sheetView>
  </sheetViews>
  <sheetFormatPr defaultColWidth="9.00390625" defaultRowHeight="30" customHeight="1"/>
  <cols>
    <col min="1" max="1" width="2.625" style="2" customWidth="1"/>
    <col min="2" max="2" width="6.00390625" style="119" customWidth="1"/>
    <col min="3" max="3" width="47.50390625" style="31" customWidth="1"/>
    <col min="4" max="4" width="10.50390625" style="31" customWidth="1"/>
    <col min="5" max="13" width="10.625" style="30" customWidth="1"/>
    <col min="14" max="14" width="10.625" style="28" customWidth="1"/>
    <col min="15" max="15" width="10.625" style="33" customWidth="1"/>
    <col min="16" max="16" width="10.625" style="30" customWidth="1"/>
    <col min="17" max="17" width="22.625" style="30" customWidth="1"/>
    <col min="18" max="22" width="10.625" style="31" customWidth="1"/>
    <col min="23" max="28" width="10.625" style="2" customWidth="1"/>
    <col min="29" max="16384" width="9.00390625" style="2" customWidth="1"/>
  </cols>
  <sheetData>
    <row r="1" spans="2:22" ht="33.75" customHeight="1">
      <c r="B1" s="117"/>
      <c r="C1" s="125" t="s">
        <v>100</v>
      </c>
      <c r="D1" s="125"/>
      <c r="E1" s="6"/>
      <c r="F1" s="6"/>
      <c r="G1" s="6"/>
      <c r="H1" s="6"/>
      <c r="I1" s="6"/>
      <c r="J1" s="6"/>
      <c r="K1" s="6"/>
      <c r="L1" s="6"/>
      <c r="M1" s="6"/>
      <c r="N1" s="7"/>
      <c r="O1" s="14"/>
      <c r="P1" s="6"/>
      <c r="Q1" s="6"/>
      <c r="R1" s="2"/>
      <c r="S1" s="2"/>
      <c r="T1" s="2"/>
      <c r="U1" s="2"/>
      <c r="V1" s="2"/>
    </row>
    <row r="2" spans="2:18" s="92" customFormat="1" ht="24" customHeight="1">
      <c r="B2" s="404" t="str">
        <f>Översikt!$B$5</f>
        <v>A 3</v>
      </c>
      <c r="C2" s="416" t="s">
        <v>52</v>
      </c>
      <c r="D2" s="417"/>
      <c r="E2" s="417"/>
      <c r="F2" s="417"/>
      <c r="G2" s="417"/>
      <c r="H2" s="417"/>
      <c r="I2" s="417"/>
      <c r="J2" s="417"/>
      <c r="K2" s="417"/>
      <c r="L2" s="417"/>
      <c r="M2" s="417"/>
      <c r="N2" s="417"/>
      <c r="O2" s="418"/>
      <c r="P2" s="90"/>
      <c r="Q2" s="90"/>
      <c r="R2" s="91"/>
    </row>
    <row r="3" spans="2:18" s="92" customFormat="1" ht="24" customHeight="1">
      <c r="B3" s="410"/>
      <c r="C3" s="398" t="s">
        <v>94</v>
      </c>
      <c r="D3" s="399"/>
      <c r="E3" s="399"/>
      <c r="F3" s="399"/>
      <c r="G3" s="399"/>
      <c r="H3" s="399"/>
      <c r="I3" s="399"/>
      <c r="J3" s="399"/>
      <c r="K3" s="399"/>
      <c r="L3" s="399"/>
      <c r="M3" s="399"/>
      <c r="N3" s="399"/>
      <c r="O3" s="400"/>
      <c r="P3" s="90"/>
      <c r="Q3" s="90"/>
      <c r="R3" s="91"/>
    </row>
    <row r="4" spans="2:17" s="3" customFormat="1" ht="36" customHeight="1">
      <c r="B4" s="419" t="s">
        <v>55</v>
      </c>
      <c r="C4" s="420"/>
      <c r="D4" s="421"/>
      <c r="E4" s="47" t="s">
        <v>3</v>
      </c>
      <c r="F4" s="47" t="s">
        <v>14</v>
      </c>
      <c r="G4" s="47" t="s">
        <v>9</v>
      </c>
      <c r="H4" s="47" t="s">
        <v>4</v>
      </c>
      <c r="I4" s="47" t="s">
        <v>5</v>
      </c>
      <c r="J4" s="47" t="s">
        <v>15</v>
      </c>
      <c r="K4" s="47" t="s">
        <v>8</v>
      </c>
      <c r="L4" s="47" t="s">
        <v>6</v>
      </c>
      <c r="M4" s="47" t="s">
        <v>7</v>
      </c>
      <c r="N4" s="48" t="s">
        <v>23</v>
      </c>
      <c r="O4" s="49" t="s">
        <v>92</v>
      </c>
      <c r="P4" s="6"/>
      <c r="Q4" s="6"/>
    </row>
    <row r="5" spans="2:22" s="4" customFormat="1" ht="34.5">
      <c r="B5" s="118" t="str">
        <f>Översikt!$B$5&amp;"."&amp;ROW()-4</f>
        <v>A 3.1</v>
      </c>
      <c r="C5" s="102" t="s">
        <v>56</v>
      </c>
      <c r="D5" s="102" t="s">
        <v>2</v>
      </c>
      <c r="E5" s="103">
        <v>1</v>
      </c>
      <c r="F5" s="103">
        <v>1</v>
      </c>
      <c r="G5" s="103">
        <v>1</v>
      </c>
      <c r="H5" s="103">
        <v>0</v>
      </c>
      <c r="I5" s="103">
        <v>1</v>
      </c>
      <c r="J5" s="103">
        <v>0</v>
      </c>
      <c r="K5" s="103">
        <v>0</v>
      </c>
      <c r="L5" s="103">
        <v>1</v>
      </c>
      <c r="M5" s="103">
        <v>1</v>
      </c>
      <c r="N5" s="104">
        <f>SUM(E5:M5)</f>
        <v>6</v>
      </c>
      <c r="O5" s="89">
        <f>N5*TimKost</f>
        <v>6702</v>
      </c>
      <c r="P5" s="27"/>
      <c r="Q5" s="27"/>
      <c r="R5" s="18"/>
      <c r="S5" s="18"/>
      <c r="T5" s="18"/>
      <c r="U5" s="18"/>
      <c r="V5" s="18"/>
    </row>
    <row r="6" spans="2:22" s="4" customFormat="1" ht="22.5">
      <c r="B6" s="118" t="str">
        <f>Översikt!$B$5&amp;"."&amp;ROW()-4</f>
        <v>A 3.2</v>
      </c>
      <c r="C6" s="102"/>
      <c r="D6" s="102" t="s">
        <v>10</v>
      </c>
      <c r="E6" s="103">
        <v>1</v>
      </c>
      <c r="F6" s="103">
        <v>2</v>
      </c>
      <c r="G6" s="103">
        <v>1</v>
      </c>
      <c r="H6" s="103">
        <v>0</v>
      </c>
      <c r="I6" s="103">
        <v>1</v>
      </c>
      <c r="J6" s="103">
        <v>0</v>
      </c>
      <c r="K6" s="103">
        <v>0</v>
      </c>
      <c r="L6" s="103">
        <v>1</v>
      </c>
      <c r="M6" s="103">
        <v>1</v>
      </c>
      <c r="N6" s="104">
        <f>SUM(E6:M6)</f>
        <v>7</v>
      </c>
      <c r="O6" s="89">
        <f>N6*TimKost</f>
        <v>7819</v>
      </c>
      <c r="P6" s="27"/>
      <c r="Q6" s="27"/>
      <c r="R6" s="18"/>
      <c r="S6" s="18"/>
      <c r="T6" s="18"/>
      <c r="U6" s="18"/>
      <c r="V6" s="18"/>
    </row>
    <row r="7" spans="2:22" s="4" customFormat="1" ht="34.5">
      <c r="B7" s="118" t="str">
        <f>Översikt!$B$5&amp;"."&amp;ROW()-4</f>
        <v>A 3.3</v>
      </c>
      <c r="C7" s="102" t="s">
        <v>57</v>
      </c>
      <c r="D7" s="102" t="s">
        <v>2</v>
      </c>
      <c r="E7" s="103">
        <v>1</v>
      </c>
      <c r="F7" s="103">
        <v>2</v>
      </c>
      <c r="G7" s="103">
        <v>1</v>
      </c>
      <c r="H7" s="103">
        <v>0</v>
      </c>
      <c r="I7" s="103">
        <v>1</v>
      </c>
      <c r="J7" s="103">
        <v>0</v>
      </c>
      <c r="K7" s="103">
        <v>0</v>
      </c>
      <c r="L7" s="103">
        <v>1</v>
      </c>
      <c r="M7" s="103">
        <v>1</v>
      </c>
      <c r="N7" s="104">
        <f>SUM(E7:M7)</f>
        <v>7</v>
      </c>
      <c r="O7" s="89">
        <f>N7*TimKost</f>
        <v>7819</v>
      </c>
      <c r="P7" s="27"/>
      <c r="Q7" s="27"/>
      <c r="R7" s="18"/>
      <c r="S7" s="18"/>
      <c r="T7" s="18"/>
      <c r="U7" s="18"/>
      <c r="V7" s="18"/>
    </row>
    <row r="8" spans="2:22" s="4" customFormat="1" ht="22.5">
      <c r="B8" s="118" t="str">
        <f>Översikt!$B$5&amp;"."&amp;ROW()-4</f>
        <v>A 3.4</v>
      </c>
      <c r="C8" s="102"/>
      <c r="D8" s="102" t="s">
        <v>10</v>
      </c>
      <c r="E8" s="103">
        <v>1</v>
      </c>
      <c r="F8" s="103">
        <v>3</v>
      </c>
      <c r="G8" s="103">
        <v>1</v>
      </c>
      <c r="H8" s="103">
        <v>0</v>
      </c>
      <c r="I8" s="103">
        <v>1</v>
      </c>
      <c r="J8" s="103">
        <v>0</v>
      </c>
      <c r="K8" s="103">
        <v>0</v>
      </c>
      <c r="L8" s="103">
        <v>1</v>
      </c>
      <c r="M8" s="103">
        <v>1</v>
      </c>
      <c r="N8" s="104">
        <f>SUM(E8:M8)</f>
        <v>8</v>
      </c>
      <c r="O8" s="89">
        <f>N8*TimKost</f>
        <v>8936</v>
      </c>
      <c r="P8" s="27"/>
      <c r="Q8" s="27"/>
      <c r="R8" s="18"/>
      <c r="S8" s="18"/>
      <c r="T8" s="18"/>
      <c r="U8" s="18"/>
      <c r="V8" s="18"/>
    </row>
    <row r="9" spans="2:22" s="4" customFormat="1" ht="45.75">
      <c r="B9" s="118" t="str">
        <f>Översikt!$B$5&amp;"."&amp;ROW()-4</f>
        <v>A 3.5</v>
      </c>
      <c r="C9" s="102" t="s">
        <v>114</v>
      </c>
      <c r="D9" s="102"/>
      <c r="E9" s="103">
        <v>1</v>
      </c>
      <c r="F9" s="103">
        <v>1</v>
      </c>
      <c r="G9" s="103">
        <v>0</v>
      </c>
      <c r="H9" s="103">
        <v>0</v>
      </c>
      <c r="I9" s="103">
        <v>0</v>
      </c>
      <c r="J9" s="103">
        <v>0</v>
      </c>
      <c r="K9" s="103">
        <v>0</v>
      </c>
      <c r="L9" s="103">
        <v>0</v>
      </c>
      <c r="M9" s="103">
        <v>0</v>
      </c>
      <c r="N9" s="104">
        <f>SUM(E9:M9)</f>
        <v>2</v>
      </c>
      <c r="O9" s="89">
        <f>N9*TimKost</f>
        <v>2234</v>
      </c>
      <c r="P9" s="27"/>
      <c r="Q9" s="27"/>
      <c r="R9" s="18"/>
      <c r="S9" s="18"/>
      <c r="T9" s="18"/>
      <c r="U9" s="18"/>
      <c r="V9" s="18"/>
    </row>
    <row r="10" spans="2:22" s="6" customFormat="1" ht="30" customHeight="1">
      <c r="B10" s="119"/>
      <c r="C10" s="18"/>
      <c r="D10" s="18"/>
      <c r="E10" s="27"/>
      <c r="F10" s="27"/>
      <c r="G10" s="27"/>
      <c r="H10" s="27"/>
      <c r="I10" s="27"/>
      <c r="J10" s="27"/>
      <c r="K10" s="27"/>
      <c r="L10" s="27"/>
      <c r="M10" s="27"/>
      <c r="N10" s="28"/>
      <c r="O10" s="29"/>
      <c r="P10" s="30"/>
      <c r="Q10" s="30"/>
      <c r="R10" s="31"/>
      <c r="S10" s="30"/>
      <c r="T10" s="30"/>
      <c r="U10" s="30"/>
      <c r="V10" s="30"/>
    </row>
    <row r="11" spans="2:22" s="6" customFormat="1" ht="30" customHeight="1">
      <c r="B11" s="119"/>
      <c r="C11" s="18"/>
      <c r="D11" s="18"/>
      <c r="E11" s="27"/>
      <c r="F11" s="27"/>
      <c r="G11" s="27"/>
      <c r="H11" s="27"/>
      <c r="I11" s="27"/>
      <c r="J11" s="27"/>
      <c r="K11" s="27"/>
      <c r="L11" s="27"/>
      <c r="M11" s="27"/>
      <c r="N11" s="28"/>
      <c r="O11" s="29"/>
      <c r="P11" s="30"/>
      <c r="Q11" s="30"/>
      <c r="R11" s="31"/>
      <c r="S11" s="30"/>
      <c r="T11" s="30"/>
      <c r="U11" s="30"/>
      <c r="V11" s="30"/>
    </row>
    <row r="12" spans="2:22" s="6" customFormat="1" ht="30" customHeight="1">
      <c r="B12" s="119"/>
      <c r="C12" s="18"/>
      <c r="D12" s="18"/>
      <c r="E12" s="27"/>
      <c r="F12" s="27"/>
      <c r="G12" s="27"/>
      <c r="H12" s="27"/>
      <c r="I12" s="27"/>
      <c r="J12" s="27"/>
      <c r="K12" s="27"/>
      <c r="L12" s="27"/>
      <c r="M12" s="27"/>
      <c r="N12" s="28"/>
      <c r="O12" s="29"/>
      <c r="P12" s="30"/>
      <c r="Q12" s="30"/>
      <c r="R12" s="31"/>
      <c r="S12" s="30"/>
      <c r="T12" s="30"/>
      <c r="U12" s="30"/>
      <c r="V12" s="30"/>
    </row>
    <row r="13" spans="2:22" s="6" customFormat="1" ht="30" customHeight="1">
      <c r="B13" s="119"/>
      <c r="C13" s="18"/>
      <c r="D13" s="18"/>
      <c r="E13" s="27"/>
      <c r="F13" s="27"/>
      <c r="G13" s="27"/>
      <c r="H13" s="27"/>
      <c r="I13" s="27"/>
      <c r="J13" s="27"/>
      <c r="K13" s="27"/>
      <c r="L13" s="27"/>
      <c r="M13" s="27"/>
      <c r="N13" s="28"/>
      <c r="O13" s="29"/>
      <c r="P13" s="30"/>
      <c r="Q13" s="30"/>
      <c r="R13" s="31"/>
      <c r="S13" s="30"/>
      <c r="T13" s="30"/>
      <c r="U13" s="30"/>
      <c r="V13" s="30"/>
    </row>
    <row r="14" spans="2:22" s="6" customFormat="1" ht="24" customHeight="1">
      <c r="B14" s="119"/>
      <c r="C14" s="18"/>
      <c r="D14" s="18"/>
      <c r="E14" s="27"/>
      <c r="F14" s="27"/>
      <c r="G14" s="27"/>
      <c r="H14" s="27"/>
      <c r="I14" s="27"/>
      <c r="J14" s="27"/>
      <c r="K14" s="27"/>
      <c r="L14" s="27"/>
      <c r="M14" s="27"/>
      <c r="N14" s="28"/>
      <c r="O14" s="29"/>
      <c r="P14" s="30"/>
      <c r="Q14" s="30"/>
      <c r="R14" s="31"/>
      <c r="S14" s="30"/>
      <c r="T14" s="30"/>
      <c r="U14" s="30"/>
      <c r="V14" s="30"/>
    </row>
    <row r="15" spans="2:22" s="6" customFormat="1" ht="30" customHeight="1">
      <c r="B15" s="119"/>
      <c r="C15" s="31"/>
      <c r="D15" s="31"/>
      <c r="E15" s="30"/>
      <c r="F15" s="30"/>
      <c r="G15" s="30"/>
      <c r="H15" s="30"/>
      <c r="I15" s="30"/>
      <c r="J15" s="30"/>
      <c r="K15" s="30"/>
      <c r="L15" s="30"/>
      <c r="M15" s="30"/>
      <c r="N15" s="30"/>
      <c r="O15" s="32"/>
      <c r="P15" s="30"/>
      <c r="Q15" s="30"/>
      <c r="R15" s="31"/>
      <c r="S15" s="30"/>
      <c r="T15" s="30"/>
      <c r="U15" s="30"/>
      <c r="V15" s="30"/>
    </row>
    <row r="16" spans="2:22" s="6" customFormat="1" ht="30" customHeight="1">
      <c r="B16" s="119"/>
      <c r="C16" s="31"/>
      <c r="D16" s="31"/>
      <c r="E16" s="30"/>
      <c r="F16" s="30"/>
      <c r="G16" s="30"/>
      <c r="H16" s="30"/>
      <c r="I16" s="30"/>
      <c r="J16" s="30"/>
      <c r="K16" s="30"/>
      <c r="L16" s="30"/>
      <c r="M16" s="30"/>
      <c r="N16" s="30"/>
      <c r="O16" s="32"/>
      <c r="P16" s="30"/>
      <c r="Q16" s="30"/>
      <c r="R16" s="31"/>
      <c r="S16" s="30"/>
      <c r="T16" s="30"/>
      <c r="U16" s="30"/>
      <c r="V16" s="30"/>
    </row>
    <row r="17" spans="2:22" s="6" customFormat="1" ht="30" customHeight="1">
      <c r="B17" s="119"/>
      <c r="C17" s="31"/>
      <c r="D17" s="31"/>
      <c r="E17" s="30"/>
      <c r="F17" s="30"/>
      <c r="G17" s="30"/>
      <c r="H17" s="30"/>
      <c r="I17" s="30"/>
      <c r="J17" s="30"/>
      <c r="K17" s="30"/>
      <c r="L17" s="30"/>
      <c r="M17" s="30"/>
      <c r="N17" s="30"/>
      <c r="O17" s="32"/>
      <c r="P17" s="30"/>
      <c r="Q17" s="30"/>
      <c r="R17" s="31"/>
      <c r="S17" s="30"/>
      <c r="T17" s="30"/>
      <c r="U17" s="30"/>
      <c r="V17" s="30"/>
    </row>
    <row r="18" spans="2:22" s="6" customFormat="1" ht="30" customHeight="1">
      <c r="B18" s="119"/>
      <c r="C18" s="31"/>
      <c r="D18" s="31"/>
      <c r="E18" s="30"/>
      <c r="F18" s="30"/>
      <c r="G18" s="30"/>
      <c r="H18" s="30"/>
      <c r="I18" s="30"/>
      <c r="J18" s="30"/>
      <c r="K18" s="30"/>
      <c r="L18" s="30"/>
      <c r="M18" s="30"/>
      <c r="N18" s="30"/>
      <c r="O18" s="32"/>
      <c r="P18" s="30"/>
      <c r="Q18" s="30"/>
      <c r="R18" s="31"/>
      <c r="S18" s="30"/>
      <c r="T18" s="30"/>
      <c r="U18" s="30"/>
      <c r="V18" s="30"/>
    </row>
    <row r="19" spans="2:22" s="6" customFormat="1" ht="30" customHeight="1">
      <c r="B19" s="119"/>
      <c r="C19" s="31"/>
      <c r="D19" s="31"/>
      <c r="E19" s="30"/>
      <c r="F19" s="30"/>
      <c r="G19" s="30"/>
      <c r="H19" s="30"/>
      <c r="I19" s="30"/>
      <c r="J19" s="30"/>
      <c r="K19" s="30"/>
      <c r="L19" s="30"/>
      <c r="M19" s="30"/>
      <c r="N19" s="30"/>
      <c r="O19" s="32"/>
      <c r="P19" s="30"/>
      <c r="Q19" s="30"/>
      <c r="R19" s="31"/>
      <c r="S19" s="30"/>
      <c r="T19" s="30"/>
      <c r="U19" s="30"/>
      <c r="V19" s="30"/>
    </row>
    <row r="20" spans="2:22" s="6" customFormat="1" ht="30" customHeight="1">
      <c r="B20" s="119"/>
      <c r="C20" s="31"/>
      <c r="D20" s="31"/>
      <c r="E20" s="30"/>
      <c r="F20" s="30"/>
      <c r="G20" s="30"/>
      <c r="H20" s="30"/>
      <c r="I20" s="30"/>
      <c r="J20" s="30"/>
      <c r="K20" s="30"/>
      <c r="L20" s="30"/>
      <c r="M20" s="30"/>
      <c r="N20" s="30"/>
      <c r="O20" s="32"/>
      <c r="P20" s="30"/>
      <c r="Q20" s="30"/>
      <c r="R20" s="31"/>
      <c r="S20" s="30"/>
      <c r="T20" s="30"/>
      <c r="U20" s="30"/>
      <c r="V20" s="30"/>
    </row>
    <row r="21" spans="2:22" s="6" customFormat="1" ht="30" customHeight="1">
      <c r="B21" s="119"/>
      <c r="C21" s="31"/>
      <c r="D21" s="31"/>
      <c r="E21" s="30"/>
      <c r="F21" s="30"/>
      <c r="G21" s="30"/>
      <c r="H21" s="30"/>
      <c r="I21" s="30"/>
      <c r="J21" s="30"/>
      <c r="K21" s="30"/>
      <c r="L21" s="30"/>
      <c r="M21" s="30"/>
      <c r="N21" s="30"/>
      <c r="O21" s="32"/>
      <c r="P21" s="30"/>
      <c r="Q21" s="30"/>
      <c r="R21" s="31"/>
      <c r="S21" s="30"/>
      <c r="T21" s="30"/>
      <c r="U21" s="30"/>
      <c r="V21" s="30"/>
    </row>
    <row r="22" spans="2:22" s="6" customFormat="1" ht="30" customHeight="1">
      <c r="B22" s="119"/>
      <c r="C22" s="31"/>
      <c r="D22" s="31"/>
      <c r="E22" s="30"/>
      <c r="F22" s="30"/>
      <c r="G22" s="30"/>
      <c r="H22" s="30"/>
      <c r="I22" s="30"/>
      <c r="J22" s="30"/>
      <c r="K22" s="30"/>
      <c r="L22" s="30"/>
      <c r="M22" s="30"/>
      <c r="N22" s="30"/>
      <c r="O22" s="32"/>
      <c r="P22" s="30"/>
      <c r="Q22" s="30"/>
      <c r="R22" s="31"/>
      <c r="S22" s="30"/>
      <c r="T22" s="30"/>
      <c r="U22" s="30"/>
      <c r="V22" s="30"/>
    </row>
    <row r="23" spans="2:22" s="6" customFormat="1" ht="30" customHeight="1">
      <c r="B23" s="119"/>
      <c r="C23" s="31"/>
      <c r="D23" s="31"/>
      <c r="E23" s="30"/>
      <c r="F23" s="30"/>
      <c r="G23" s="30"/>
      <c r="H23" s="30"/>
      <c r="I23" s="30"/>
      <c r="J23" s="30"/>
      <c r="K23" s="30"/>
      <c r="L23" s="30"/>
      <c r="M23" s="30"/>
      <c r="N23" s="30"/>
      <c r="O23" s="32"/>
      <c r="P23" s="30"/>
      <c r="Q23" s="30"/>
      <c r="R23" s="31"/>
      <c r="S23" s="30"/>
      <c r="T23" s="30"/>
      <c r="U23" s="30"/>
      <c r="V23" s="30"/>
    </row>
    <row r="24" spans="2:22" s="6" customFormat="1" ht="30" customHeight="1">
      <c r="B24" s="119"/>
      <c r="C24" s="31"/>
      <c r="D24" s="31"/>
      <c r="E24" s="30"/>
      <c r="F24" s="30"/>
      <c r="G24" s="30"/>
      <c r="H24" s="30"/>
      <c r="I24" s="30"/>
      <c r="J24" s="30"/>
      <c r="K24" s="30"/>
      <c r="L24" s="30"/>
      <c r="M24" s="30"/>
      <c r="N24" s="30"/>
      <c r="O24" s="32"/>
      <c r="P24" s="30"/>
      <c r="Q24" s="30"/>
      <c r="R24" s="31"/>
      <c r="S24" s="30"/>
      <c r="T24" s="30"/>
      <c r="U24" s="30"/>
      <c r="V24" s="30"/>
    </row>
    <row r="25" spans="2:22" s="6" customFormat="1" ht="30" customHeight="1">
      <c r="B25" s="119"/>
      <c r="C25" s="31"/>
      <c r="D25" s="31"/>
      <c r="E25" s="30"/>
      <c r="F25" s="30"/>
      <c r="G25" s="30"/>
      <c r="H25" s="30"/>
      <c r="I25" s="30"/>
      <c r="J25" s="30"/>
      <c r="K25" s="30"/>
      <c r="L25" s="30"/>
      <c r="M25" s="30"/>
      <c r="N25" s="30"/>
      <c r="O25" s="32"/>
      <c r="P25" s="30"/>
      <c r="Q25" s="30"/>
      <c r="R25" s="31"/>
      <c r="S25" s="30"/>
      <c r="T25" s="30"/>
      <c r="U25" s="30"/>
      <c r="V25" s="30"/>
    </row>
    <row r="26" spans="2:22" s="6" customFormat="1" ht="30" customHeight="1">
      <c r="B26" s="119"/>
      <c r="C26" s="31"/>
      <c r="D26" s="31"/>
      <c r="E26" s="30"/>
      <c r="F26" s="30"/>
      <c r="G26" s="30"/>
      <c r="H26" s="30"/>
      <c r="I26" s="30"/>
      <c r="J26" s="30"/>
      <c r="K26" s="30"/>
      <c r="L26" s="30"/>
      <c r="M26" s="30"/>
      <c r="N26" s="30"/>
      <c r="O26" s="32"/>
      <c r="P26" s="30"/>
      <c r="Q26" s="30"/>
      <c r="R26" s="31"/>
      <c r="S26" s="30"/>
      <c r="T26" s="30"/>
      <c r="U26" s="30"/>
      <c r="V26" s="30"/>
    </row>
    <row r="27" spans="2:22" s="6" customFormat="1" ht="30" customHeight="1">
      <c r="B27" s="119"/>
      <c r="C27" s="31"/>
      <c r="D27" s="31"/>
      <c r="E27" s="30"/>
      <c r="F27" s="30"/>
      <c r="G27" s="30"/>
      <c r="H27" s="30"/>
      <c r="I27" s="30"/>
      <c r="J27" s="30"/>
      <c r="K27" s="30"/>
      <c r="L27" s="30"/>
      <c r="M27" s="30"/>
      <c r="N27" s="30"/>
      <c r="O27" s="32"/>
      <c r="P27" s="30"/>
      <c r="Q27" s="30"/>
      <c r="R27" s="31"/>
      <c r="S27" s="30"/>
      <c r="T27" s="30"/>
      <c r="U27" s="30"/>
      <c r="V27" s="30"/>
    </row>
    <row r="28" spans="2:22" s="6" customFormat="1" ht="30" customHeight="1">
      <c r="B28" s="119"/>
      <c r="C28" s="31"/>
      <c r="D28" s="31"/>
      <c r="E28" s="30"/>
      <c r="F28" s="30"/>
      <c r="G28" s="30"/>
      <c r="H28" s="30"/>
      <c r="I28" s="30"/>
      <c r="J28" s="30"/>
      <c r="K28" s="30"/>
      <c r="L28" s="30"/>
      <c r="M28" s="30"/>
      <c r="N28" s="30"/>
      <c r="O28" s="32"/>
      <c r="P28" s="30"/>
      <c r="Q28" s="30"/>
      <c r="R28" s="31"/>
      <c r="S28" s="30"/>
      <c r="T28" s="30"/>
      <c r="U28" s="30"/>
      <c r="V28" s="30"/>
    </row>
    <row r="29" spans="2:22" s="6" customFormat="1" ht="30" customHeight="1">
      <c r="B29" s="119"/>
      <c r="C29" s="31"/>
      <c r="D29" s="31"/>
      <c r="E29" s="30"/>
      <c r="F29" s="30"/>
      <c r="G29" s="30"/>
      <c r="H29" s="30"/>
      <c r="I29" s="30"/>
      <c r="J29" s="30"/>
      <c r="K29" s="30"/>
      <c r="L29" s="30"/>
      <c r="M29" s="30"/>
      <c r="N29" s="30"/>
      <c r="O29" s="32"/>
      <c r="P29" s="30"/>
      <c r="Q29" s="30"/>
      <c r="R29" s="31"/>
      <c r="S29" s="30"/>
      <c r="T29" s="30"/>
      <c r="U29" s="30"/>
      <c r="V29" s="30"/>
    </row>
    <row r="30" spans="2:22" s="6" customFormat="1" ht="30" customHeight="1">
      <c r="B30" s="119"/>
      <c r="C30" s="31"/>
      <c r="D30" s="31"/>
      <c r="E30" s="30"/>
      <c r="F30" s="30"/>
      <c r="G30" s="30"/>
      <c r="H30" s="30"/>
      <c r="I30" s="30"/>
      <c r="J30" s="30"/>
      <c r="K30" s="30"/>
      <c r="L30" s="30"/>
      <c r="M30" s="30"/>
      <c r="N30" s="30"/>
      <c r="O30" s="32"/>
      <c r="P30" s="30"/>
      <c r="Q30" s="30"/>
      <c r="R30" s="31"/>
      <c r="S30" s="30"/>
      <c r="T30" s="30"/>
      <c r="U30" s="30"/>
      <c r="V30" s="30"/>
    </row>
    <row r="31" spans="2:22" s="6" customFormat="1" ht="30" customHeight="1">
      <c r="B31" s="119"/>
      <c r="C31" s="31"/>
      <c r="D31" s="31"/>
      <c r="E31" s="30"/>
      <c r="F31" s="30"/>
      <c r="G31" s="30"/>
      <c r="H31" s="30"/>
      <c r="I31" s="30"/>
      <c r="J31" s="30"/>
      <c r="K31" s="30"/>
      <c r="L31" s="30"/>
      <c r="M31" s="30"/>
      <c r="N31" s="30"/>
      <c r="O31" s="32"/>
      <c r="P31" s="30"/>
      <c r="Q31" s="30"/>
      <c r="R31" s="31"/>
      <c r="S31" s="30"/>
      <c r="T31" s="30"/>
      <c r="U31" s="30"/>
      <c r="V31" s="30"/>
    </row>
    <row r="32" spans="2:22" s="6" customFormat="1" ht="30" customHeight="1">
      <c r="B32" s="119"/>
      <c r="C32" s="31"/>
      <c r="D32" s="31"/>
      <c r="E32" s="30"/>
      <c r="F32" s="30"/>
      <c r="G32" s="30"/>
      <c r="H32" s="30"/>
      <c r="I32" s="30"/>
      <c r="J32" s="30"/>
      <c r="K32" s="30"/>
      <c r="L32" s="30"/>
      <c r="M32" s="30"/>
      <c r="N32" s="30"/>
      <c r="O32" s="32"/>
      <c r="P32" s="30"/>
      <c r="Q32" s="30"/>
      <c r="R32" s="31"/>
      <c r="S32" s="30"/>
      <c r="T32" s="30"/>
      <c r="U32" s="30"/>
      <c r="V32" s="30"/>
    </row>
    <row r="33" spans="2:22" s="6" customFormat="1" ht="30" customHeight="1">
      <c r="B33" s="119"/>
      <c r="C33" s="31"/>
      <c r="D33" s="31"/>
      <c r="E33" s="30"/>
      <c r="F33" s="30"/>
      <c r="G33" s="30"/>
      <c r="H33" s="30"/>
      <c r="I33" s="30"/>
      <c r="J33" s="30"/>
      <c r="K33" s="30"/>
      <c r="L33" s="30"/>
      <c r="M33" s="30"/>
      <c r="N33" s="30"/>
      <c r="O33" s="32"/>
      <c r="P33" s="30"/>
      <c r="Q33" s="30"/>
      <c r="R33" s="31"/>
      <c r="S33" s="30"/>
      <c r="T33" s="30"/>
      <c r="U33" s="30"/>
      <c r="V33" s="30"/>
    </row>
    <row r="34" spans="2:22" s="6" customFormat="1" ht="30" customHeight="1">
      <c r="B34" s="119"/>
      <c r="C34" s="31"/>
      <c r="D34" s="31"/>
      <c r="E34" s="30"/>
      <c r="F34" s="30"/>
      <c r="G34" s="30"/>
      <c r="H34" s="30"/>
      <c r="I34" s="30"/>
      <c r="J34" s="30"/>
      <c r="K34" s="30"/>
      <c r="L34" s="30"/>
      <c r="M34" s="30"/>
      <c r="N34" s="30"/>
      <c r="O34" s="32"/>
      <c r="P34" s="30"/>
      <c r="Q34" s="30"/>
      <c r="R34" s="31"/>
      <c r="S34" s="30"/>
      <c r="T34" s="30"/>
      <c r="U34" s="30"/>
      <c r="V34" s="30"/>
    </row>
    <row r="35" spans="2:22" s="6" customFormat="1" ht="30" customHeight="1">
      <c r="B35" s="119"/>
      <c r="C35" s="31"/>
      <c r="D35" s="31"/>
      <c r="E35" s="30"/>
      <c r="F35" s="30"/>
      <c r="G35" s="30"/>
      <c r="H35" s="30"/>
      <c r="I35" s="30"/>
      <c r="J35" s="30"/>
      <c r="K35" s="30"/>
      <c r="L35" s="30"/>
      <c r="M35" s="30"/>
      <c r="N35" s="30"/>
      <c r="O35" s="32"/>
      <c r="P35" s="30"/>
      <c r="Q35" s="30"/>
      <c r="R35" s="31"/>
      <c r="S35" s="30"/>
      <c r="T35" s="30"/>
      <c r="U35" s="30"/>
      <c r="V35" s="30"/>
    </row>
    <row r="36" spans="2:22" s="6" customFormat="1" ht="30" customHeight="1">
      <c r="B36" s="119"/>
      <c r="C36" s="31"/>
      <c r="D36" s="31"/>
      <c r="E36" s="30"/>
      <c r="F36" s="30"/>
      <c r="G36" s="30"/>
      <c r="H36" s="30"/>
      <c r="I36" s="30"/>
      <c r="J36" s="30"/>
      <c r="K36" s="30"/>
      <c r="L36" s="30"/>
      <c r="M36" s="30"/>
      <c r="N36" s="30"/>
      <c r="O36" s="32"/>
      <c r="P36" s="30"/>
      <c r="Q36" s="30"/>
      <c r="R36" s="31"/>
      <c r="S36" s="30"/>
      <c r="T36" s="30"/>
      <c r="U36" s="30"/>
      <c r="V36" s="30"/>
    </row>
    <row r="37" spans="2:22" s="6" customFormat="1" ht="30" customHeight="1">
      <c r="B37" s="119"/>
      <c r="C37" s="31"/>
      <c r="D37" s="31"/>
      <c r="E37" s="30"/>
      <c r="F37" s="30"/>
      <c r="G37" s="30"/>
      <c r="H37" s="30"/>
      <c r="I37" s="30"/>
      <c r="J37" s="30"/>
      <c r="K37" s="30"/>
      <c r="L37" s="30"/>
      <c r="M37" s="30"/>
      <c r="N37" s="30"/>
      <c r="O37" s="32"/>
      <c r="P37" s="30"/>
      <c r="Q37" s="30"/>
      <c r="R37" s="31"/>
      <c r="S37" s="30"/>
      <c r="T37" s="30"/>
      <c r="U37" s="30"/>
      <c r="V37" s="30"/>
    </row>
    <row r="38" spans="2:22" s="6" customFormat="1" ht="30" customHeight="1">
      <c r="B38" s="119"/>
      <c r="C38" s="31"/>
      <c r="D38" s="31"/>
      <c r="E38" s="30"/>
      <c r="F38" s="30"/>
      <c r="G38" s="30"/>
      <c r="H38" s="30"/>
      <c r="I38" s="30"/>
      <c r="J38" s="30"/>
      <c r="K38" s="30"/>
      <c r="L38" s="30"/>
      <c r="M38" s="30"/>
      <c r="N38" s="30"/>
      <c r="O38" s="32"/>
      <c r="P38" s="30"/>
      <c r="Q38" s="30"/>
      <c r="R38" s="31"/>
      <c r="S38" s="30"/>
      <c r="T38" s="30"/>
      <c r="U38" s="30"/>
      <c r="V38" s="30"/>
    </row>
    <row r="39" spans="2:22" s="6" customFormat="1" ht="30" customHeight="1">
      <c r="B39" s="119"/>
      <c r="C39" s="31"/>
      <c r="D39" s="31"/>
      <c r="E39" s="30"/>
      <c r="F39" s="30"/>
      <c r="G39" s="30"/>
      <c r="H39" s="30"/>
      <c r="I39" s="30"/>
      <c r="J39" s="30"/>
      <c r="K39" s="30"/>
      <c r="L39" s="30"/>
      <c r="M39" s="30"/>
      <c r="N39" s="30"/>
      <c r="O39" s="32"/>
      <c r="P39" s="30"/>
      <c r="Q39" s="30"/>
      <c r="R39" s="31"/>
      <c r="S39" s="30"/>
      <c r="T39" s="30"/>
      <c r="U39" s="30"/>
      <c r="V39" s="30"/>
    </row>
    <row r="40" spans="2:22" s="6" customFormat="1" ht="30" customHeight="1">
      <c r="B40" s="119"/>
      <c r="C40" s="31"/>
      <c r="D40" s="31"/>
      <c r="E40" s="30"/>
      <c r="F40" s="30"/>
      <c r="G40" s="30"/>
      <c r="H40" s="30"/>
      <c r="I40" s="30"/>
      <c r="J40" s="30"/>
      <c r="K40" s="30"/>
      <c r="L40" s="30"/>
      <c r="M40" s="30"/>
      <c r="N40" s="30"/>
      <c r="O40" s="32"/>
      <c r="P40" s="30"/>
      <c r="Q40" s="30"/>
      <c r="R40" s="31"/>
      <c r="S40" s="30"/>
      <c r="T40" s="30"/>
      <c r="U40" s="30"/>
      <c r="V40" s="30"/>
    </row>
    <row r="41" spans="2:22" s="6" customFormat="1" ht="30" customHeight="1">
      <c r="B41" s="119"/>
      <c r="C41" s="31"/>
      <c r="D41" s="31"/>
      <c r="E41" s="30"/>
      <c r="F41" s="30"/>
      <c r="G41" s="30"/>
      <c r="H41" s="30"/>
      <c r="I41" s="30"/>
      <c r="J41" s="30"/>
      <c r="K41" s="30"/>
      <c r="L41" s="30"/>
      <c r="M41" s="30"/>
      <c r="N41" s="30"/>
      <c r="O41" s="32"/>
      <c r="P41" s="30"/>
      <c r="Q41" s="30"/>
      <c r="R41" s="31"/>
      <c r="S41" s="30"/>
      <c r="T41" s="30"/>
      <c r="U41" s="30"/>
      <c r="V41" s="30"/>
    </row>
    <row r="42" spans="2:22" s="6" customFormat="1" ht="30" customHeight="1">
      <c r="B42" s="119"/>
      <c r="C42" s="31"/>
      <c r="D42" s="31"/>
      <c r="E42" s="30"/>
      <c r="F42" s="30"/>
      <c r="G42" s="30"/>
      <c r="H42" s="30"/>
      <c r="I42" s="30"/>
      <c r="J42" s="30"/>
      <c r="K42" s="30"/>
      <c r="L42" s="30"/>
      <c r="M42" s="30"/>
      <c r="N42" s="30"/>
      <c r="O42" s="32"/>
      <c r="P42" s="30"/>
      <c r="Q42" s="30"/>
      <c r="R42" s="31"/>
      <c r="S42" s="30"/>
      <c r="T42" s="30"/>
      <c r="U42" s="30"/>
      <c r="V42" s="30"/>
    </row>
    <row r="43" spans="2:22" s="6" customFormat="1" ht="30" customHeight="1">
      <c r="B43" s="119"/>
      <c r="C43" s="31"/>
      <c r="D43" s="31"/>
      <c r="E43" s="30"/>
      <c r="F43" s="30"/>
      <c r="G43" s="30"/>
      <c r="H43" s="30"/>
      <c r="I43" s="30"/>
      <c r="J43" s="30"/>
      <c r="K43" s="30"/>
      <c r="L43" s="30"/>
      <c r="M43" s="30"/>
      <c r="N43" s="30"/>
      <c r="O43" s="32"/>
      <c r="P43" s="30"/>
      <c r="Q43" s="30"/>
      <c r="R43" s="31"/>
      <c r="S43" s="30"/>
      <c r="T43" s="30"/>
      <c r="U43" s="30"/>
      <c r="V43" s="30"/>
    </row>
    <row r="44" spans="2:22" s="6" customFormat="1" ht="30" customHeight="1">
      <c r="B44" s="119"/>
      <c r="C44" s="31"/>
      <c r="D44" s="31"/>
      <c r="E44" s="30"/>
      <c r="F44" s="30"/>
      <c r="G44" s="30"/>
      <c r="H44" s="30"/>
      <c r="I44" s="30"/>
      <c r="J44" s="30"/>
      <c r="K44" s="30"/>
      <c r="L44" s="30"/>
      <c r="M44" s="30"/>
      <c r="N44" s="30"/>
      <c r="O44" s="32"/>
      <c r="P44" s="30"/>
      <c r="Q44" s="30"/>
      <c r="R44" s="31"/>
      <c r="S44" s="30"/>
      <c r="T44" s="30"/>
      <c r="U44" s="30"/>
      <c r="V44" s="30"/>
    </row>
    <row r="45" spans="2:22" s="6" customFormat="1" ht="30" customHeight="1">
      <c r="B45" s="119"/>
      <c r="C45" s="31"/>
      <c r="D45" s="31"/>
      <c r="E45" s="30"/>
      <c r="F45" s="30"/>
      <c r="G45" s="30"/>
      <c r="H45" s="30"/>
      <c r="I45" s="30"/>
      <c r="J45" s="30"/>
      <c r="K45" s="30"/>
      <c r="L45" s="30"/>
      <c r="M45" s="30"/>
      <c r="N45" s="30"/>
      <c r="O45" s="32"/>
      <c r="P45" s="30"/>
      <c r="Q45" s="30"/>
      <c r="R45" s="31"/>
      <c r="S45" s="30"/>
      <c r="T45" s="30"/>
      <c r="U45" s="30"/>
      <c r="V45" s="30"/>
    </row>
    <row r="46" spans="2:22" s="6" customFormat="1" ht="30" customHeight="1">
      <c r="B46" s="119"/>
      <c r="C46" s="31"/>
      <c r="D46" s="31"/>
      <c r="E46" s="30"/>
      <c r="F46" s="30"/>
      <c r="G46" s="30"/>
      <c r="H46" s="30"/>
      <c r="I46" s="30"/>
      <c r="J46" s="30"/>
      <c r="K46" s="30"/>
      <c r="L46" s="30"/>
      <c r="M46" s="30"/>
      <c r="N46" s="30"/>
      <c r="O46" s="32"/>
      <c r="P46" s="30"/>
      <c r="Q46" s="30"/>
      <c r="R46" s="31"/>
      <c r="S46" s="30"/>
      <c r="T46" s="30"/>
      <c r="U46" s="30"/>
      <c r="V46" s="30"/>
    </row>
    <row r="47" spans="2:22" s="6" customFormat="1" ht="30" customHeight="1">
      <c r="B47" s="119"/>
      <c r="C47" s="31"/>
      <c r="D47" s="31"/>
      <c r="E47" s="30"/>
      <c r="F47" s="30"/>
      <c r="G47" s="30"/>
      <c r="H47" s="30"/>
      <c r="I47" s="30"/>
      <c r="J47" s="30"/>
      <c r="K47" s="30"/>
      <c r="L47" s="30"/>
      <c r="M47" s="30"/>
      <c r="N47" s="30"/>
      <c r="O47" s="32"/>
      <c r="P47" s="30"/>
      <c r="Q47" s="30"/>
      <c r="R47" s="31"/>
      <c r="S47" s="30"/>
      <c r="T47" s="30"/>
      <c r="U47" s="30"/>
      <c r="V47" s="30"/>
    </row>
    <row r="48" spans="2:22" s="6" customFormat="1" ht="30" customHeight="1">
      <c r="B48" s="119"/>
      <c r="C48" s="31"/>
      <c r="D48" s="31"/>
      <c r="E48" s="30"/>
      <c r="F48" s="30"/>
      <c r="G48" s="30"/>
      <c r="H48" s="30"/>
      <c r="I48" s="30"/>
      <c r="J48" s="30"/>
      <c r="K48" s="30"/>
      <c r="L48" s="30"/>
      <c r="M48" s="30"/>
      <c r="N48" s="30"/>
      <c r="O48" s="32"/>
      <c r="P48" s="30"/>
      <c r="Q48" s="30"/>
      <c r="R48" s="31"/>
      <c r="S48" s="30"/>
      <c r="T48" s="30"/>
      <c r="U48" s="30"/>
      <c r="V48" s="30"/>
    </row>
    <row r="49" spans="2:22" s="6" customFormat="1" ht="30" customHeight="1">
      <c r="B49" s="119"/>
      <c r="C49" s="31"/>
      <c r="D49" s="31"/>
      <c r="E49" s="30"/>
      <c r="F49" s="30"/>
      <c r="G49" s="30"/>
      <c r="H49" s="30"/>
      <c r="I49" s="30"/>
      <c r="J49" s="30"/>
      <c r="K49" s="30"/>
      <c r="L49" s="30"/>
      <c r="M49" s="30"/>
      <c r="N49" s="30"/>
      <c r="O49" s="32"/>
      <c r="P49" s="30"/>
      <c r="Q49" s="30"/>
      <c r="R49" s="31"/>
      <c r="S49" s="30"/>
      <c r="T49" s="30"/>
      <c r="U49" s="30"/>
      <c r="V49" s="30"/>
    </row>
    <row r="50" spans="2:22" s="6" customFormat="1" ht="30" customHeight="1">
      <c r="B50" s="119"/>
      <c r="C50" s="31"/>
      <c r="D50" s="31"/>
      <c r="E50" s="30"/>
      <c r="F50" s="30"/>
      <c r="G50" s="30"/>
      <c r="H50" s="30"/>
      <c r="I50" s="30"/>
      <c r="J50" s="30"/>
      <c r="K50" s="30"/>
      <c r="L50" s="30"/>
      <c r="M50" s="30"/>
      <c r="N50" s="30"/>
      <c r="O50" s="32"/>
      <c r="P50" s="30"/>
      <c r="Q50" s="30"/>
      <c r="R50" s="31"/>
      <c r="S50" s="30"/>
      <c r="T50" s="30"/>
      <c r="U50" s="30"/>
      <c r="V50" s="30"/>
    </row>
    <row r="51" spans="2:22" s="6" customFormat="1" ht="30" customHeight="1">
      <c r="B51" s="119"/>
      <c r="C51" s="31"/>
      <c r="D51" s="31"/>
      <c r="E51" s="30"/>
      <c r="F51" s="30"/>
      <c r="G51" s="30"/>
      <c r="H51" s="30"/>
      <c r="I51" s="30"/>
      <c r="J51" s="30"/>
      <c r="K51" s="30"/>
      <c r="L51" s="30"/>
      <c r="M51" s="30"/>
      <c r="N51" s="30"/>
      <c r="O51" s="32"/>
      <c r="P51" s="30"/>
      <c r="Q51" s="30"/>
      <c r="R51" s="31"/>
      <c r="S51" s="30"/>
      <c r="T51" s="30"/>
      <c r="U51" s="30"/>
      <c r="V51" s="30"/>
    </row>
    <row r="52" spans="2:22" s="6" customFormat="1" ht="30" customHeight="1">
      <c r="B52" s="119"/>
      <c r="C52" s="31"/>
      <c r="D52" s="31"/>
      <c r="E52" s="30"/>
      <c r="F52" s="30"/>
      <c r="G52" s="30"/>
      <c r="H52" s="30"/>
      <c r="I52" s="30"/>
      <c r="J52" s="30"/>
      <c r="K52" s="30"/>
      <c r="L52" s="30"/>
      <c r="M52" s="30"/>
      <c r="N52" s="30"/>
      <c r="O52" s="32"/>
      <c r="P52" s="30"/>
      <c r="Q52" s="30"/>
      <c r="R52" s="31"/>
      <c r="S52" s="30"/>
      <c r="T52" s="30"/>
      <c r="U52" s="30"/>
      <c r="V52" s="30"/>
    </row>
    <row r="53" spans="2:22" s="6" customFormat="1" ht="30" customHeight="1">
      <c r="B53" s="119"/>
      <c r="C53" s="31"/>
      <c r="D53" s="31"/>
      <c r="E53" s="30"/>
      <c r="F53" s="30"/>
      <c r="G53" s="30"/>
      <c r="H53" s="30"/>
      <c r="I53" s="30"/>
      <c r="J53" s="30"/>
      <c r="K53" s="30"/>
      <c r="L53" s="30"/>
      <c r="M53" s="30"/>
      <c r="N53" s="30"/>
      <c r="O53" s="32"/>
      <c r="P53" s="30"/>
      <c r="Q53" s="30"/>
      <c r="R53" s="31"/>
      <c r="S53" s="30"/>
      <c r="T53" s="30"/>
      <c r="U53" s="30"/>
      <c r="V53" s="30"/>
    </row>
    <row r="54" spans="2:22" s="6" customFormat="1" ht="30" customHeight="1">
      <c r="B54" s="119"/>
      <c r="C54" s="31"/>
      <c r="D54" s="31"/>
      <c r="E54" s="30"/>
      <c r="F54" s="30"/>
      <c r="G54" s="30"/>
      <c r="H54" s="30"/>
      <c r="I54" s="30"/>
      <c r="J54" s="30"/>
      <c r="K54" s="30"/>
      <c r="L54" s="30"/>
      <c r="M54" s="30"/>
      <c r="N54" s="30"/>
      <c r="O54" s="32"/>
      <c r="P54" s="30"/>
      <c r="Q54" s="30"/>
      <c r="R54" s="31"/>
      <c r="S54" s="30"/>
      <c r="T54" s="30"/>
      <c r="U54" s="30"/>
      <c r="V54" s="30"/>
    </row>
    <row r="55" spans="2:22" s="6" customFormat="1" ht="30" customHeight="1">
      <c r="B55" s="119"/>
      <c r="C55" s="31"/>
      <c r="D55" s="31"/>
      <c r="E55" s="30"/>
      <c r="F55" s="30"/>
      <c r="G55" s="30"/>
      <c r="H55" s="30"/>
      <c r="I55" s="30"/>
      <c r="J55" s="30"/>
      <c r="K55" s="30"/>
      <c r="L55" s="30"/>
      <c r="M55" s="30"/>
      <c r="N55" s="30"/>
      <c r="O55" s="32"/>
      <c r="P55" s="30"/>
      <c r="Q55" s="30"/>
      <c r="R55" s="31"/>
      <c r="S55" s="30"/>
      <c r="T55" s="30"/>
      <c r="U55" s="30"/>
      <c r="V55" s="30"/>
    </row>
    <row r="56" spans="2:22" s="6" customFormat="1" ht="30" customHeight="1">
      <c r="B56" s="119"/>
      <c r="C56" s="31"/>
      <c r="D56" s="31"/>
      <c r="E56" s="30"/>
      <c r="F56" s="30"/>
      <c r="G56" s="30"/>
      <c r="H56" s="30"/>
      <c r="I56" s="30"/>
      <c r="J56" s="30"/>
      <c r="K56" s="30"/>
      <c r="L56" s="30"/>
      <c r="M56" s="30"/>
      <c r="N56" s="30"/>
      <c r="O56" s="32"/>
      <c r="P56" s="30"/>
      <c r="Q56" s="30"/>
      <c r="R56" s="31"/>
      <c r="S56" s="30"/>
      <c r="T56" s="30"/>
      <c r="U56" s="30"/>
      <c r="V56" s="30"/>
    </row>
    <row r="57" spans="2:22" s="6" customFormat="1" ht="30" customHeight="1">
      <c r="B57" s="119"/>
      <c r="C57" s="31"/>
      <c r="D57" s="31"/>
      <c r="E57" s="30"/>
      <c r="F57" s="30"/>
      <c r="G57" s="30"/>
      <c r="H57" s="30"/>
      <c r="I57" s="30"/>
      <c r="J57" s="30"/>
      <c r="K57" s="30"/>
      <c r="L57" s="30"/>
      <c r="M57" s="30"/>
      <c r="N57" s="30"/>
      <c r="O57" s="32"/>
      <c r="P57" s="30"/>
      <c r="Q57" s="30"/>
      <c r="R57" s="31"/>
      <c r="S57" s="30"/>
      <c r="T57" s="30"/>
      <c r="U57" s="30"/>
      <c r="V57" s="30"/>
    </row>
    <row r="58" spans="2:22" s="6" customFormat="1" ht="30" customHeight="1">
      <c r="B58" s="119"/>
      <c r="C58" s="31"/>
      <c r="D58" s="31"/>
      <c r="E58" s="30"/>
      <c r="F58" s="30"/>
      <c r="G58" s="30"/>
      <c r="H58" s="30"/>
      <c r="I58" s="30"/>
      <c r="J58" s="30"/>
      <c r="K58" s="30"/>
      <c r="L58" s="30"/>
      <c r="M58" s="30"/>
      <c r="N58" s="30"/>
      <c r="O58" s="32"/>
      <c r="P58" s="30"/>
      <c r="Q58" s="30"/>
      <c r="R58" s="31"/>
      <c r="S58" s="30"/>
      <c r="T58" s="30"/>
      <c r="U58" s="30"/>
      <c r="V58" s="30"/>
    </row>
    <row r="59" spans="2:22" s="6" customFormat="1" ht="30" customHeight="1">
      <c r="B59" s="119"/>
      <c r="C59" s="31"/>
      <c r="D59" s="31"/>
      <c r="E59" s="30"/>
      <c r="F59" s="30"/>
      <c r="G59" s="30"/>
      <c r="H59" s="30"/>
      <c r="I59" s="30"/>
      <c r="J59" s="30"/>
      <c r="K59" s="30"/>
      <c r="L59" s="30"/>
      <c r="M59" s="30"/>
      <c r="N59" s="30"/>
      <c r="O59" s="32"/>
      <c r="P59" s="30"/>
      <c r="Q59" s="30"/>
      <c r="R59" s="31"/>
      <c r="S59" s="30"/>
      <c r="T59" s="30"/>
      <c r="U59" s="30"/>
      <c r="V59" s="30"/>
    </row>
    <row r="60" spans="2:22" s="6" customFormat="1" ht="30" customHeight="1">
      <c r="B60" s="119"/>
      <c r="C60" s="31"/>
      <c r="D60" s="31"/>
      <c r="E60" s="30"/>
      <c r="F60" s="30"/>
      <c r="G60" s="30"/>
      <c r="H60" s="30"/>
      <c r="I60" s="30"/>
      <c r="J60" s="30"/>
      <c r="K60" s="30"/>
      <c r="L60" s="30"/>
      <c r="M60" s="30"/>
      <c r="N60" s="30"/>
      <c r="O60" s="32"/>
      <c r="P60" s="30"/>
      <c r="Q60" s="30"/>
      <c r="R60" s="31"/>
      <c r="S60" s="30"/>
      <c r="T60" s="30"/>
      <c r="U60" s="30"/>
      <c r="V60" s="30"/>
    </row>
    <row r="61" spans="2:22" s="6" customFormat="1" ht="30" customHeight="1">
      <c r="B61" s="119"/>
      <c r="C61" s="31"/>
      <c r="D61" s="31"/>
      <c r="E61" s="30"/>
      <c r="F61" s="30"/>
      <c r="G61" s="30"/>
      <c r="H61" s="30"/>
      <c r="I61" s="30"/>
      <c r="J61" s="30"/>
      <c r="K61" s="30"/>
      <c r="L61" s="30"/>
      <c r="M61" s="30"/>
      <c r="N61" s="30"/>
      <c r="O61" s="32"/>
      <c r="P61" s="30"/>
      <c r="Q61" s="30"/>
      <c r="R61" s="31"/>
      <c r="S61" s="30"/>
      <c r="T61" s="30"/>
      <c r="U61" s="30"/>
      <c r="V61" s="30"/>
    </row>
    <row r="62" spans="2:22" s="6" customFormat="1" ht="30" customHeight="1">
      <c r="B62" s="119"/>
      <c r="C62" s="31"/>
      <c r="D62" s="31"/>
      <c r="E62" s="30"/>
      <c r="F62" s="30"/>
      <c r="G62" s="30"/>
      <c r="H62" s="30"/>
      <c r="I62" s="30"/>
      <c r="J62" s="30"/>
      <c r="K62" s="30"/>
      <c r="L62" s="30"/>
      <c r="M62" s="30"/>
      <c r="N62" s="30"/>
      <c r="O62" s="32"/>
      <c r="P62" s="30"/>
      <c r="Q62" s="30"/>
      <c r="R62" s="31"/>
      <c r="S62" s="30"/>
      <c r="T62" s="30"/>
      <c r="U62" s="30"/>
      <c r="V62" s="30"/>
    </row>
    <row r="63" spans="2:22" s="6" customFormat="1" ht="30" customHeight="1">
      <c r="B63" s="119"/>
      <c r="C63" s="31"/>
      <c r="D63" s="31"/>
      <c r="E63" s="30"/>
      <c r="F63" s="30"/>
      <c r="G63" s="30"/>
      <c r="H63" s="30"/>
      <c r="I63" s="30"/>
      <c r="J63" s="30"/>
      <c r="K63" s="30"/>
      <c r="L63" s="30"/>
      <c r="M63" s="30"/>
      <c r="N63" s="30"/>
      <c r="O63" s="32"/>
      <c r="P63" s="30"/>
      <c r="Q63" s="30"/>
      <c r="R63" s="31"/>
      <c r="S63" s="30"/>
      <c r="T63" s="30"/>
      <c r="U63" s="30"/>
      <c r="V63" s="30"/>
    </row>
    <row r="64" spans="2:22" s="6" customFormat="1" ht="30" customHeight="1">
      <c r="B64" s="119"/>
      <c r="C64" s="31"/>
      <c r="D64" s="31"/>
      <c r="E64" s="30"/>
      <c r="F64" s="30"/>
      <c r="G64" s="30"/>
      <c r="H64" s="30"/>
      <c r="I64" s="30"/>
      <c r="J64" s="30"/>
      <c r="K64" s="30"/>
      <c r="L64" s="30"/>
      <c r="M64" s="30"/>
      <c r="N64" s="30"/>
      <c r="O64" s="32"/>
      <c r="P64" s="30"/>
      <c r="Q64" s="30"/>
      <c r="R64" s="31"/>
      <c r="S64" s="30"/>
      <c r="T64" s="30"/>
      <c r="U64" s="30"/>
      <c r="V64" s="30"/>
    </row>
    <row r="65" spans="2:22" s="6" customFormat="1" ht="30" customHeight="1">
      <c r="B65" s="119"/>
      <c r="C65" s="31"/>
      <c r="D65" s="31"/>
      <c r="E65" s="30"/>
      <c r="F65" s="30"/>
      <c r="G65" s="30"/>
      <c r="H65" s="30"/>
      <c r="I65" s="30"/>
      <c r="J65" s="30"/>
      <c r="K65" s="30"/>
      <c r="L65" s="30"/>
      <c r="M65" s="30"/>
      <c r="N65" s="30"/>
      <c r="O65" s="32"/>
      <c r="P65" s="30"/>
      <c r="Q65" s="30"/>
      <c r="R65" s="31"/>
      <c r="S65" s="30"/>
      <c r="T65" s="30"/>
      <c r="U65" s="30"/>
      <c r="V65" s="30"/>
    </row>
    <row r="66" spans="2:22" s="6" customFormat="1" ht="30" customHeight="1">
      <c r="B66" s="119"/>
      <c r="C66" s="31"/>
      <c r="D66" s="31"/>
      <c r="E66" s="30"/>
      <c r="F66" s="30"/>
      <c r="G66" s="30"/>
      <c r="H66" s="30"/>
      <c r="I66" s="30"/>
      <c r="J66" s="30"/>
      <c r="K66" s="30"/>
      <c r="L66" s="30"/>
      <c r="M66" s="30"/>
      <c r="N66" s="30"/>
      <c r="O66" s="32"/>
      <c r="P66" s="30"/>
      <c r="Q66" s="30"/>
      <c r="R66" s="31"/>
      <c r="S66" s="30"/>
      <c r="T66" s="30"/>
      <c r="U66" s="30"/>
      <c r="V66" s="30"/>
    </row>
    <row r="67" spans="2:22" s="6" customFormat="1" ht="30" customHeight="1">
      <c r="B67" s="119"/>
      <c r="C67" s="31"/>
      <c r="D67" s="31"/>
      <c r="E67" s="30"/>
      <c r="F67" s="30"/>
      <c r="G67" s="30"/>
      <c r="H67" s="30"/>
      <c r="I67" s="30"/>
      <c r="J67" s="30"/>
      <c r="K67" s="30"/>
      <c r="L67" s="30"/>
      <c r="M67" s="30"/>
      <c r="N67" s="30"/>
      <c r="O67" s="32"/>
      <c r="P67" s="30"/>
      <c r="Q67" s="30"/>
      <c r="R67" s="31"/>
      <c r="S67" s="30"/>
      <c r="T67" s="30"/>
      <c r="U67" s="30"/>
      <c r="V67" s="30"/>
    </row>
    <row r="68" spans="2:22" s="6" customFormat="1" ht="30" customHeight="1">
      <c r="B68" s="119"/>
      <c r="C68" s="31"/>
      <c r="D68" s="31"/>
      <c r="E68" s="30"/>
      <c r="F68" s="30"/>
      <c r="G68" s="30"/>
      <c r="H68" s="30"/>
      <c r="I68" s="30"/>
      <c r="J68" s="30"/>
      <c r="K68" s="30"/>
      <c r="L68" s="30"/>
      <c r="M68" s="30"/>
      <c r="N68" s="30"/>
      <c r="O68" s="32"/>
      <c r="P68" s="30"/>
      <c r="Q68" s="30"/>
      <c r="R68" s="31"/>
      <c r="S68" s="30"/>
      <c r="T68" s="30"/>
      <c r="U68" s="30"/>
      <c r="V68" s="30"/>
    </row>
    <row r="69" spans="2:22" s="6" customFormat="1" ht="30" customHeight="1">
      <c r="B69" s="119"/>
      <c r="C69" s="31"/>
      <c r="D69" s="31"/>
      <c r="E69" s="30"/>
      <c r="F69" s="30"/>
      <c r="G69" s="30"/>
      <c r="H69" s="30"/>
      <c r="I69" s="30"/>
      <c r="J69" s="30"/>
      <c r="K69" s="30"/>
      <c r="L69" s="30"/>
      <c r="M69" s="30"/>
      <c r="N69" s="30"/>
      <c r="O69" s="32"/>
      <c r="P69" s="30"/>
      <c r="Q69" s="30"/>
      <c r="R69" s="31"/>
      <c r="S69" s="30"/>
      <c r="T69" s="30"/>
      <c r="U69" s="30"/>
      <c r="V69" s="30"/>
    </row>
    <row r="70" spans="2:22" s="6" customFormat="1" ht="30" customHeight="1">
      <c r="B70" s="119"/>
      <c r="C70" s="31"/>
      <c r="D70" s="31"/>
      <c r="E70" s="30"/>
      <c r="F70" s="30"/>
      <c r="G70" s="30"/>
      <c r="H70" s="30"/>
      <c r="I70" s="30"/>
      <c r="J70" s="30"/>
      <c r="K70" s="30"/>
      <c r="L70" s="30"/>
      <c r="M70" s="30"/>
      <c r="N70" s="30"/>
      <c r="O70" s="32"/>
      <c r="P70" s="30"/>
      <c r="Q70" s="30"/>
      <c r="R70" s="31"/>
      <c r="S70" s="30"/>
      <c r="T70" s="30"/>
      <c r="U70" s="30"/>
      <c r="V70" s="30"/>
    </row>
    <row r="71" spans="2:22" s="6" customFormat="1" ht="30" customHeight="1">
      <c r="B71" s="119"/>
      <c r="C71" s="31"/>
      <c r="D71" s="31"/>
      <c r="E71" s="30"/>
      <c r="F71" s="30"/>
      <c r="G71" s="30"/>
      <c r="H71" s="30"/>
      <c r="I71" s="30"/>
      <c r="J71" s="30"/>
      <c r="K71" s="30"/>
      <c r="L71" s="30"/>
      <c r="M71" s="30"/>
      <c r="N71" s="30"/>
      <c r="O71" s="32"/>
      <c r="P71" s="30"/>
      <c r="Q71" s="30"/>
      <c r="R71" s="31"/>
      <c r="S71" s="30"/>
      <c r="T71" s="30"/>
      <c r="U71" s="30"/>
      <c r="V71" s="30"/>
    </row>
    <row r="72" spans="2:22" s="6" customFormat="1" ht="30" customHeight="1">
      <c r="B72" s="119"/>
      <c r="C72" s="31"/>
      <c r="D72" s="31"/>
      <c r="E72" s="30"/>
      <c r="F72" s="30"/>
      <c r="G72" s="30"/>
      <c r="H72" s="30"/>
      <c r="I72" s="30"/>
      <c r="J72" s="30"/>
      <c r="K72" s="30"/>
      <c r="L72" s="30"/>
      <c r="M72" s="30"/>
      <c r="N72" s="30"/>
      <c r="O72" s="32"/>
      <c r="P72" s="30"/>
      <c r="Q72" s="30"/>
      <c r="R72" s="31"/>
      <c r="S72" s="30"/>
      <c r="T72" s="30"/>
      <c r="U72" s="30"/>
      <c r="V72" s="30"/>
    </row>
    <row r="73" spans="2:22" s="6" customFormat="1" ht="30" customHeight="1">
      <c r="B73" s="119"/>
      <c r="C73" s="31"/>
      <c r="D73" s="31"/>
      <c r="E73" s="30"/>
      <c r="F73" s="30"/>
      <c r="G73" s="30"/>
      <c r="H73" s="30"/>
      <c r="I73" s="30"/>
      <c r="J73" s="30"/>
      <c r="K73" s="30"/>
      <c r="L73" s="30"/>
      <c r="M73" s="30"/>
      <c r="N73" s="30"/>
      <c r="O73" s="32"/>
      <c r="P73" s="30"/>
      <c r="Q73" s="30"/>
      <c r="R73" s="31"/>
      <c r="S73" s="30"/>
      <c r="T73" s="30"/>
      <c r="U73" s="30"/>
      <c r="V73" s="30"/>
    </row>
    <row r="74" spans="2:22" s="6" customFormat="1" ht="30" customHeight="1">
      <c r="B74" s="119"/>
      <c r="C74" s="31"/>
      <c r="D74" s="31"/>
      <c r="E74" s="30"/>
      <c r="F74" s="30"/>
      <c r="G74" s="30"/>
      <c r="H74" s="30"/>
      <c r="I74" s="30"/>
      <c r="J74" s="30"/>
      <c r="K74" s="30"/>
      <c r="L74" s="30"/>
      <c r="M74" s="30"/>
      <c r="N74" s="30"/>
      <c r="O74" s="32"/>
      <c r="P74" s="30"/>
      <c r="Q74" s="30"/>
      <c r="R74" s="31"/>
      <c r="S74" s="30"/>
      <c r="T74" s="30"/>
      <c r="U74" s="30"/>
      <c r="V74" s="30"/>
    </row>
    <row r="75" spans="2:22" s="6" customFormat="1" ht="30" customHeight="1">
      <c r="B75" s="119"/>
      <c r="C75" s="31"/>
      <c r="D75" s="31"/>
      <c r="E75" s="30"/>
      <c r="F75" s="30"/>
      <c r="G75" s="30"/>
      <c r="H75" s="30"/>
      <c r="I75" s="30"/>
      <c r="J75" s="30"/>
      <c r="K75" s="30"/>
      <c r="L75" s="30"/>
      <c r="M75" s="30"/>
      <c r="N75" s="30"/>
      <c r="O75" s="32"/>
      <c r="P75" s="30"/>
      <c r="Q75" s="30"/>
      <c r="R75" s="31"/>
      <c r="S75" s="30"/>
      <c r="T75" s="30"/>
      <c r="U75" s="30"/>
      <c r="V75" s="30"/>
    </row>
    <row r="76" spans="2:22" s="6" customFormat="1" ht="30" customHeight="1">
      <c r="B76" s="119"/>
      <c r="C76" s="31"/>
      <c r="D76" s="31"/>
      <c r="E76" s="30"/>
      <c r="F76" s="30"/>
      <c r="G76" s="30"/>
      <c r="H76" s="30"/>
      <c r="I76" s="30"/>
      <c r="J76" s="30"/>
      <c r="K76" s="30"/>
      <c r="L76" s="30"/>
      <c r="M76" s="30"/>
      <c r="N76" s="30"/>
      <c r="O76" s="32"/>
      <c r="P76" s="30"/>
      <c r="Q76" s="30"/>
      <c r="R76" s="31"/>
      <c r="S76" s="30"/>
      <c r="T76" s="30"/>
      <c r="U76" s="30"/>
      <c r="V76" s="30"/>
    </row>
    <row r="77" spans="2:22" s="6" customFormat="1" ht="30" customHeight="1">
      <c r="B77" s="119"/>
      <c r="C77" s="31"/>
      <c r="D77" s="31"/>
      <c r="E77" s="30"/>
      <c r="F77" s="30"/>
      <c r="G77" s="30"/>
      <c r="H77" s="30"/>
      <c r="I77" s="30"/>
      <c r="J77" s="30"/>
      <c r="K77" s="30"/>
      <c r="L77" s="30"/>
      <c r="M77" s="30"/>
      <c r="N77" s="30"/>
      <c r="O77" s="32"/>
      <c r="P77" s="30"/>
      <c r="Q77" s="30"/>
      <c r="R77" s="31"/>
      <c r="S77" s="30"/>
      <c r="T77" s="30"/>
      <c r="U77" s="30"/>
      <c r="V77" s="30"/>
    </row>
    <row r="78" spans="2:22" s="6" customFormat="1" ht="30" customHeight="1">
      <c r="B78" s="119"/>
      <c r="C78" s="31"/>
      <c r="D78" s="31"/>
      <c r="E78" s="30"/>
      <c r="F78" s="30"/>
      <c r="G78" s="30"/>
      <c r="H78" s="30"/>
      <c r="I78" s="30"/>
      <c r="J78" s="30"/>
      <c r="K78" s="30"/>
      <c r="L78" s="30"/>
      <c r="M78" s="30"/>
      <c r="N78" s="30"/>
      <c r="O78" s="32"/>
      <c r="P78" s="30"/>
      <c r="Q78" s="30"/>
      <c r="R78" s="31"/>
      <c r="S78" s="30"/>
      <c r="T78" s="30"/>
      <c r="U78" s="30"/>
      <c r="V78" s="30"/>
    </row>
    <row r="79" spans="2:22" s="6" customFormat="1" ht="30" customHeight="1">
      <c r="B79" s="119"/>
      <c r="C79" s="31"/>
      <c r="D79" s="31"/>
      <c r="E79" s="30"/>
      <c r="F79" s="30"/>
      <c r="G79" s="30"/>
      <c r="H79" s="30"/>
      <c r="I79" s="30"/>
      <c r="J79" s="30"/>
      <c r="K79" s="30"/>
      <c r="L79" s="30"/>
      <c r="M79" s="30"/>
      <c r="N79" s="30"/>
      <c r="O79" s="32"/>
      <c r="P79" s="30"/>
      <c r="Q79" s="30"/>
      <c r="R79" s="31"/>
      <c r="S79" s="30"/>
      <c r="T79" s="30"/>
      <c r="U79" s="30"/>
      <c r="V79" s="30"/>
    </row>
    <row r="80" spans="2:22" s="6" customFormat="1" ht="30" customHeight="1">
      <c r="B80" s="119"/>
      <c r="C80" s="31"/>
      <c r="D80" s="31"/>
      <c r="E80" s="30"/>
      <c r="F80" s="30"/>
      <c r="G80" s="30"/>
      <c r="H80" s="30"/>
      <c r="I80" s="30"/>
      <c r="J80" s="30"/>
      <c r="K80" s="30"/>
      <c r="L80" s="30"/>
      <c r="M80" s="30"/>
      <c r="N80" s="30"/>
      <c r="O80" s="32"/>
      <c r="P80" s="30"/>
      <c r="Q80" s="30"/>
      <c r="R80" s="31"/>
      <c r="S80" s="30"/>
      <c r="T80" s="30"/>
      <c r="U80" s="30"/>
      <c r="V80" s="30"/>
    </row>
    <row r="81" spans="2:22" s="6" customFormat="1" ht="30" customHeight="1">
      <c r="B81" s="119"/>
      <c r="C81" s="31"/>
      <c r="D81" s="31"/>
      <c r="E81" s="30"/>
      <c r="F81" s="30"/>
      <c r="G81" s="30"/>
      <c r="H81" s="30"/>
      <c r="I81" s="30"/>
      <c r="J81" s="30"/>
      <c r="K81" s="30"/>
      <c r="L81" s="30"/>
      <c r="M81" s="30"/>
      <c r="N81" s="30"/>
      <c r="O81" s="32"/>
      <c r="P81" s="30"/>
      <c r="Q81" s="30"/>
      <c r="R81" s="31"/>
      <c r="S81" s="30"/>
      <c r="T81" s="30"/>
      <c r="U81" s="30"/>
      <c r="V81" s="30"/>
    </row>
    <row r="82" spans="2:22" s="6" customFormat="1" ht="30" customHeight="1">
      <c r="B82" s="119"/>
      <c r="C82" s="31"/>
      <c r="D82" s="31"/>
      <c r="E82" s="30"/>
      <c r="F82" s="30"/>
      <c r="G82" s="30"/>
      <c r="H82" s="30"/>
      <c r="I82" s="30"/>
      <c r="J82" s="30"/>
      <c r="K82" s="30"/>
      <c r="L82" s="30"/>
      <c r="M82" s="30"/>
      <c r="N82" s="30"/>
      <c r="O82" s="32"/>
      <c r="P82" s="30"/>
      <c r="Q82" s="30"/>
      <c r="R82" s="31"/>
      <c r="S82" s="30"/>
      <c r="T82" s="30"/>
      <c r="U82" s="30"/>
      <c r="V82" s="30"/>
    </row>
    <row r="83" spans="2:22" s="6" customFormat="1" ht="30" customHeight="1">
      <c r="B83" s="119"/>
      <c r="C83" s="31"/>
      <c r="D83" s="31"/>
      <c r="E83" s="30"/>
      <c r="F83" s="30"/>
      <c r="G83" s="30"/>
      <c r="H83" s="30"/>
      <c r="I83" s="30"/>
      <c r="J83" s="30"/>
      <c r="K83" s="30"/>
      <c r="L83" s="30"/>
      <c r="M83" s="30"/>
      <c r="N83" s="30"/>
      <c r="O83" s="32"/>
      <c r="P83" s="30"/>
      <c r="Q83" s="30"/>
      <c r="R83" s="31"/>
      <c r="S83" s="30"/>
      <c r="T83" s="30"/>
      <c r="U83" s="30"/>
      <c r="V83" s="30"/>
    </row>
    <row r="84" spans="2:22" s="6" customFormat="1" ht="30" customHeight="1">
      <c r="B84" s="119"/>
      <c r="C84" s="31"/>
      <c r="D84" s="31"/>
      <c r="E84" s="30"/>
      <c r="F84" s="30"/>
      <c r="G84" s="30"/>
      <c r="H84" s="30"/>
      <c r="I84" s="30"/>
      <c r="J84" s="30"/>
      <c r="K84" s="30"/>
      <c r="L84" s="30"/>
      <c r="M84" s="30"/>
      <c r="N84" s="30"/>
      <c r="O84" s="32"/>
      <c r="P84" s="30"/>
      <c r="Q84" s="30"/>
      <c r="R84" s="31"/>
      <c r="S84" s="30"/>
      <c r="T84" s="30"/>
      <c r="U84" s="30"/>
      <c r="V84" s="30"/>
    </row>
    <row r="85" spans="2:22" s="6" customFormat="1" ht="30" customHeight="1">
      <c r="B85" s="119"/>
      <c r="C85" s="31"/>
      <c r="D85" s="31"/>
      <c r="E85" s="30"/>
      <c r="F85" s="30"/>
      <c r="G85" s="30"/>
      <c r="H85" s="30"/>
      <c r="I85" s="30"/>
      <c r="J85" s="30"/>
      <c r="K85" s="30"/>
      <c r="L85" s="30"/>
      <c r="M85" s="30"/>
      <c r="N85" s="30"/>
      <c r="O85" s="32"/>
      <c r="P85" s="30"/>
      <c r="Q85" s="30"/>
      <c r="R85" s="31"/>
      <c r="S85" s="30"/>
      <c r="T85" s="30"/>
      <c r="U85" s="30"/>
      <c r="V85" s="30"/>
    </row>
    <row r="86" spans="2:22" s="6" customFormat="1" ht="30" customHeight="1">
      <c r="B86" s="119"/>
      <c r="C86" s="31"/>
      <c r="D86" s="31"/>
      <c r="E86" s="30"/>
      <c r="F86" s="30"/>
      <c r="G86" s="30"/>
      <c r="H86" s="30"/>
      <c r="I86" s="30"/>
      <c r="J86" s="30"/>
      <c r="K86" s="30"/>
      <c r="L86" s="30"/>
      <c r="M86" s="30"/>
      <c r="N86" s="30"/>
      <c r="O86" s="32"/>
      <c r="P86" s="30"/>
      <c r="Q86" s="30"/>
      <c r="R86" s="31"/>
      <c r="S86" s="30"/>
      <c r="T86" s="30"/>
      <c r="U86" s="30"/>
      <c r="V86" s="30"/>
    </row>
    <row r="87" spans="2:22" s="6" customFormat="1" ht="30" customHeight="1">
      <c r="B87" s="119"/>
      <c r="C87" s="31"/>
      <c r="D87" s="31"/>
      <c r="E87" s="30"/>
      <c r="F87" s="30"/>
      <c r="G87" s="30"/>
      <c r="H87" s="30"/>
      <c r="I87" s="30"/>
      <c r="J87" s="30"/>
      <c r="K87" s="30"/>
      <c r="L87" s="30"/>
      <c r="M87" s="30"/>
      <c r="N87" s="30"/>
      <c r="O87" s="32"/>
      <c r="P87" s="30"/>
      <c r="Q87" s="30"/>
      <c r="R87" s="31"/>
      <c r="S87" s="30"/>
      <c r="T87" s="30"/>
      <c r="U87" s="30"/>
      <c r="V87" s="30"/>
    </row>
    <row r="88" spans="2:22" s="6" customFormat="1" ht="30" customHeight="1">
      <c r="B88" s="119"/>
      <c r="C88" s="31"/>
      <c r="D88" s="31"/>
      <c r="E88" s="30"/>
      <c r="F88" s="30"/>
      <c r="G88" s="30"/>
      <c r="H88" s="30"/>
      <c r="I88" s="30"/>
      <c r="J88" s="30"/>
      <c r="K88" s="30"/>
      <c r="L88" s="30"/>
      <c r="M88" s="30"/>
      <c r="N88" s="30"/>
      <c r="O88" s="32"/>
      <c r="P88" s="30"/>
      <c r="Q88" s="30"/>
      <c r="R88" s="31"/>
      <c r="S88" s="30"/>
      <c r="T88" s="30"/>
      <c r="U88" s="30"/>
      <c r="V88" s="30"/>
    </row>
    <row r="89" spans="2:22" s="6" customFormat="1" ht="30" customHeight="1">
      <c r="B89" s="119"/>
      <c r="C89" s="31"/>
      <c r="D89" s="31"/>
      <c r="E89" s="30"/>
      <c r="F89" s="30"/>
      <c r="G89" s="30"/>
      <c r="H89" s="30"/>
      <c r="I89" s="30"/>
      <c r="J89" s="30"/>
      <c r="K89" s="30"/>
      <c r="L89" s="30"/>
      <c r="M89" s="30"/>
      <c r="N89" s="30"/>
      <c r="O89" s="32"/>
      <c r="P89" s="30"/>
      <c r="Q89" s="30"/>
      <c r="R89" s="31"/>
      <c r="S89" s="30"/>
      <c r="T89" s="30"/>
      <c r="U89" s="30"/>
      <c r="V89" s="30"/>
    </row>
    <row r="90" spans="2:22" s="6" customFormat="1" ht="30" customHeight="1">
      <c r="B90" s="119"/>
      <c r="C90" s="31"/>
      <c r="D90" s="31"/>
      <c r="E90" s="30"/>
      <c r="F90" s="30"/>
      <c r="G90" s="30"/>
      <c r="H90" s="30"/>
      <c r="I90" s="30"/>
      <c r="J90" s="30"/>
      <c r="K90" s="30"/>
      <c r="L90" s="30"/>
      <c r="M90" s="30"/>
      <c r="N90" s="30"/>
      <c r="O90" s="32"/>
      <c r="P90" s="30"/>
      <c r="Q90" s="30"/>
      <c r="R90" s="31"/>
      <c r="S90" s="30"/>
      <c r="T90" s="30"/>
      <c r="U90" s="30"/>
      <c r="V90" s="30"/>
    </row>
    <row r="91" spans="2:22" s="6" customFormat="1" ht="30" customHeight="1">
      <c r="B91" s="119"/>
      <c r="C91" s="31"/>
      <c r="D91" s="31"/>
      <c r="E91" s="30"/>
      <c r="F91" s="30"/>
      <c r="G91" s="30"/>
      <c r="H91" s="30"/>
      <c r="I91" s="30"/>
      <c r="J91" s="30"/>
      <c r="K91" s="30"/>
      <c r="L91" s="30"/>
      <c r="M91" s="30"/>
      <c r="N91" s="30"/>
      <c r="O91" s="32"/>
      <c r="P91" s="30"/>
      <c r="Q91" s="30"/>
      <c r="R91" s="31"/>
      <c r="S91" s="30"/>
      <c r="T91" s="30"/>
      <c r="U91" s="30"/>
      <c r="V91" s="30"/>
    </row>
    <row r="92" spans="2:22" s="6" customFormat="1" ht="30" customHeight="1">
      <c r="B92" s="119"/>
      <c r="C92" s="31"/>
      <c r="D92" s="31"/>
      <c r="E92" s="30"/>
      <c r="F92" s="30"/>
      <c r="G92" s="30"/>
      <c r="H92" s="30"/>
      <c r="I92" s="30"/>
      <c r="J92" s="30"/>
      <c r="K92" s="30"/>
      <c r="L92" s="30"/>
      <c r="M92" s="30"/>
      <c r="N92" s="30"/>
      <c r="O92" s="32"/>
      <c r="P92" s="30"/>
      <c r="Q92" s="30"/>
      <c r="R92" s="31"/>
      <c r="S92" s="30"/>
      <c r="T92" s="30"/>
      <c r="U92" s="30"/>
      <c r="V92" s="30"/>
    </row>
    <row r="93" spans="2:22" s="6" customFormat="1" ht="30" customHeight="1">
      <c r="B93" s="119"/>
      <c r="C93" s="31"/>
      <c r="D93" s="31"/>
      <c r="E93" s="30"/>
      <c r="F93" s="30"/>
      <c r="G93" s="30"/>
      <c r="H93" s="30"/>
      <c r="I93" s="30"/>
      <c r="J93" s="30"/>
      <c r="K93" s="30"/>
      <c r="L93" s="30"/>
      <c r="M93" s="30"/>
      <c r="N93" s="30"/>
      <c r="O93" s="32"/>
      <c r="P93" s="30"/>
      <c r="Q93" s="30"/>
      <c r="R93" s="31"/>
      <c r="S93" s="30"/>
      <c r="T93" s="30"/>
      <c r="U93" s="30"/>
      <c r="V93" s="30"/>
    </row>
    <row r="94" spans="2:22" s="6" customFormat="1" ht="30" customHeight="1">
      <c r="B94" s="119"/>
      <c r="C94" s="31"/>
      <c r="D94" s="31"/>
      <c r="E94" s="30"/>
      <c r="F94" s="30"/>
      <c r="G94" s="30"/>
      <c r="H94" s="30"/>
      <c r="I94" s="30"/>
      <c r="J94" s="30"/>
      <c r="K94" s="30"/>
      <c r="L94" s="30"/>
      <c r="M94" s="30"/>
      <c r="N94" s="30"/>
      <c r="O94" s="32"/>
      <c r="P94" s="30"/>
      <c r="Q94" s="30"/>
      <c r="R94" s="31"/>
      <c r="S94" s="30"/>
      <c r="T94" s="30"/>
      <c r="U94" s="30"/>
      <c r="V94" s="30"/>
    </row>
    <row r="95" spans="2:22" s="6" customFormat="1" ht="30" customHeight="1">
      <c r="B95" s="119"/>
      <c r="C95" s="31"/>
      <c r="D95" s="31"/>
      <c r="E95" s="30"/>
      <c r="F95" s="30"/>
      <c r="G95" s="30"/>
      <c r="H95" s="30"/>
      <c r="I95" s="30"/>
      <c r="J95" s="30"/>
      <c r="K95" s="30"/>
      <c r="L95" s="30"/>
      <c r="M95" s="30"/>
      <c r="N95" s="30"/>
      <c r="O95" s="32"/>
      <c r="P95" s="30"/>
      <c r="Q95" s="30"/>
      <c r="R95" s="31"/>
      <c r="S95" s="30"/>
      <c r="T95" s="30"/>
      <c r="U95" s="30"/>
      <c r="V95" s="30"/>
    </row>
    <row r="96" spans="2:22" s="6" customFormat="1" ht="30" customHeight="1">
      <c r="B96" s="119"/>
      <c r="C96" s="31"/>
      <c r="D96" s="31"/>
      <c r="E96" s="30"/>
      <c r="F96" s="30"/>
      <c r="G96" s="30"/>
      <c r="H96" s="30"/>
      <c r="I96" s="30"/>
      <c r="J96" s="30"/>
      <c r="K96" s="30"/>
      <c r="L96" s="30"/>
      <c r="M96" s="30"/>
      <c r="N96" s="30"/>
      <c r="O96" s="32"/>
      <c r="P96" s="30"/>
      <c r="Q96" s="30"/>
      <c r="R96" s="31"/>
      <c r="S96" s="30"/>
      <c r="T96" s="30"/>
      <c r="U96" s="30"/>
      <c r="V96" s="30"/>
    </row>
    <row r="97" spans="2:22" s="6" customFormat="1" ht="30" customHeight="1">
      <c r="B97" s="119"/>
      <c r="C97" s="31"/>
      <c r="D97" s="31"/>
      <c r="E97" s="30"/>
      <c r="F97" s="30"/>
      <c r="G97" s="30"/>
      <c r="H97" s="30"/>
      <c r="I97" s="30"/>
      <c r="J97" s="30"/>
      <c r="K97" s="30"/>
      <c r="L97" s="30"/>
      <c r="M97" s="30"/>
      <c r="N97" s="30"/>
      <c r="O97" s="32"/>
      <c r="P97" s="30"/>
      <c r="Q97" s="30"/>
      <c r="R97" s="31"/>
      <c r="S97" s="30"/>
      <c r="T97" s="30"/>
      <c r="U97" s="30"/>
      <c r="V97" s="30"/>
    </row>
    <row r="98" spans="2:22" s="6" customFormat="1" ht="30" customHeight="1">
      <c r="B98" s="119"/>
      <c r="C98" s="31"/>
      <c r="D98" s="31"/>
      <c r="E98" s="30"/>
      <c r="F98" s="30"/>
      <c r="G98" s="30"/>
      <c r="H98" s="30"/>
      <c r="I98" s="30"/>
      <c r="J98" s="30"/>
      <c r="K98" s="30"/>
      <c r="L98" s="30"/>
      <c r="M98" s="30"/>
      <c r="N98" s="30"/>
      <c r="O98" s="32"/>
      <c r="P98" s="30"/>
      <c r="Q98" s="30"/>
      <c r="R98" s="31"/>
      <c r="S98" s="30"/>
      <c r="T98" s="30"/>
      <c r="U98" s="30"/>
      <c r="V98" s="30"/>
    </row>
    <row r="99" spans="2:22" s="6" customFormat="1" ht="30" customHeight="1">
      <c r="B99" s="119"/>
      <c r="C99" s="31"/>
      <c r="D99" s="31"/>
      <c r="E99" s="30"/>
      <c r="F99" s="30"/>
      <c r="G99" s="30"/>
      <c r="H99" s="30"/>
      <c r="I99" s="30"/>
      <c r="J99" s="30"/>
      <c r="K99" s="30"/>
      <c r="L99" s="30"/>
      <c r="M99" s="30"/>
      <c r="N99" s="30"/>
      <c r="O99" s="32"/>
      <c r="P99" s="30"/>
      <c r="Q99" s="30"/>
      <c r="R99" s="31"/>
      <c r="S99" s="30"/>
      <c r="T99" s="30"/>
      <c r="U99" s="30"/>
      <c r="V99" s="30"/>
    </row>
    <row r="100" spans="2:22" s="6" customFormat="1" ht="30" customHeight="1">
      <c r="B100" s="119"/>
      <c r="C100" s="31"/>
      <c r="D100" s="31"/>
      <c r="E100" s="30"/>
      <c r="F100" s="30"/>
      <c r="G100" s="30"/>
      <c r="H100" s="30"/>
      <c r="I100" s="30"/>
      <c r="J100" s="30"/>
      <c r="K100" s="30"/>
      <c r="L100" s="30"/>
      <c r="M100" s="30"/>
      <c r="N100" s="30"/>
      <c r="O100" s="32"/>
      <c r="P100" s="30"/>
      <c r="Q100" s="30"/>
      <c r="R100" s="31"/>
      <c r="S100" s="30"/>
      <c r="T100" s="30"/>
      <c r="U100" s="30"/>
      <c r="V100" s="30"/>
    </row>
    <row r="101" spans="2:22" s="6" customFormat="1" ht="30" customHeight="1">
      <c r="B101" s="119"/>
      <c r="C101" s="31"/>
      <c r="D101" s="31"/>
      <c r="E101" s="30"/>
      <c r="F101" s="30"/>
      <c r="G101" s="30"/>
      <c r="H101" s="30"/>
      <c r="I101" s="30"/>
      <c r="J101" s="30"/>
      <c r="K101" s="30"/>
      <c r="L101" s="30"/>
      <c r="M101" s="30"/>
      <c r="N101" s="30"/>
      <c r="O101" s="32"/>
      <c r="P101" s="30"/>
      <c r="Q101" s="30"/>
      <c r="R101" s="31"/>
      <c r="S101" s="30"/>
      <c r="T101" s="30"/>
      <c r="U101" s="30"/>
      <c r="V101" s="30"/>
    </row>
    <row r="102" spans="2:22" s="6" customFormat="1" ht="30" customHeight="1">
      <c r="B102" s="119"/>
      <c r="C102" s="31"/>
      <c r="D102" s="31"/>
      <c r="E102" s="30"/>
      <c r="F102" s="30"/>
      <c r="G102" s="30"/>
      <c r="H102" s="30"/>
      <c r="I102" s="30"/>
      <c r="J102" s="30"/>
      <c r="K102" s="30"/>
      <c r="L102" s="30"/>
      <c r="M102" s="30"/>
      <c r="N102" s="30"/>
      <c r="O102" s="32"/>
      <c r="P102" s="30"/>
      <c r="Q102" s="30"/>
      <c r="R102" s="31"/>
      <c r="S102" s="30"/>
      <c r="T102" s="30"/>
      <c r="U102" s="30"/>
      <c r="V102" s="30"/>
    </row>
    <row r="103" spans="2:22" s="6" customFormat="1" ht="30" customHeight="1">
      <c r="B103" s="119"/>
      <c r="C103" s="31"/>
      <c r="D103" s="31"/>
      <c r="E103" s="30"/>
      <c r="F103" s="30"/>
      <c r="G103" s="30"/>
      <c r="H103" s="30"/>
      <c r="I103" s="30"/>
      <c r="J103" s="30"/>
      <c r="K103" s="30"/>
      <c r="L103" s="30"/>
      <c r="M103" s="30"/>
      <c r="N103" s="30"/>
      <c r="O103" s="32"/>
      <c r="P103" s="30"/>
      <c r="Q103" s="30"/>
      <c r="R103" s="31"/>
      <c r="S103" s="30"/>
      <c r="T103" s="30"/>
      <c r="U103" s="30"/>
      <c r="V103" s="30"/>
    </row>
    <row r="104" spans="2:22" s="6" customFormat="1" ht="30" customHeight="1">
      <c r="B104" s="119"/>
      <c r="C104" s="31"/>
      <c r="D104" s="31"/>
      <c r="E104" s="30"/>
      <c r="F104" s="30"/>
      <c r="G104" s="30"/>
      <c r="H104" s="30"/>
      <c r="I104" s="30"/>
      <c r="J104" s="30"/>
      <c r="K104" s="30"/>
      <c r="L104" s="30"/>
      <c r="M104" s="30"/>
      <c r="N104" s="30"/>
      <c r="O104" s="32"/>
      <c r="P104" s="30"/>
      <c r="Q104" s="30"/>
      <c r="R104" s="31"/>
      <c r="S104" s="30"/>
      <c r="T104" s="30"/>
      <c r="U104" s="30"/>
      <c r="V104" s="30"/>
    </row>
    <row r="105" spans="2:22" s="6" customFormat="1" ht="30" customHeight="1">
      <c r="B105" s="119"/>
      <c r="C105" s="31"/>
      <c r="D105" s="31"/>
      <c r="E105" s="30"/>
      <c r="F105" s="30"/>
      <c r="G105" s="30"/>
      <c r="H105" s="30"/>
      <c r="I105" s="30"/>
      <c r="J105" s="30"/>
      <c r="K105" s="30"/>
      <c r="L105" s="30"/>
      <c r="M105" s="30"/>
      <c r="N105" s="30"/>
      <c r="O105" s="32"/>
      <c r="P105" s="30"/>
      <c r="Q105" s="30"/>
      <c r="R105" s="31"/>
      <c r="S105" s="30"/>
      <c r="T105" s="30"/>
      <c r="U105" s="30"/>
      <c r="V105" s="30"/>
    </row>
    <row r="106" spans="2:22" s="6" customFormat="1" ht="30" customHeight="1">
      <c r="B106" s="119"/>
      <c r="C106" s="31"/>
      <c r="D106" s="31"/>
      <c r="E106" s="30"/>
      <c r="F106" s="30"/>
      <c r="G106" s="30"/>
      <c r="H106" s="30"/>
      <c r="I106" s="30"/>
      <c r="J106" s="30"/>
      <c r="K106" s="30"/>
      <c r="L106" s="30"/>
      <c r="M106" s="30"/>
      <c r="N106" s="30"/>
      <c r="O106" s="32"/>
      <c r="P106" s="30"/>
      <c r="Q106" s="30"/>
      <c r="R106" s="31"/>
      <c r="S106" s="30"/>
      <c r="T106" s="30"/>
      <c r="U106" s="30"/>
      <c r="V106" s="30"/>
    </row>
    <row r="107" spans="2:22" s="6" customFormat="1" ht="30" customHeight="1">
      <c r="B107" s="119"/>
      <c r="C107" s="31"/>
      <c r="D107" s="31"/>
      <c r="E107" s="30"/>
      <c r="F107" s="30"/>
      <c r="G107" s="30"/>
      <c r="H107" s="30"/>
      <c r="I107" s="30"/>
      <c r="J107" s="30"/>
      <c r="K107" s="30"/>
      <c r="L107" s="30"/>
      <c r="M107" s="30"/>
      <c r="N107" s="30"/>
      <c r="O107" s="32"/>
      <c r="P107" s="30"/>
      <c r="Q107" s="30"/>
      <c r="R107" s="31"/>
      <c r="S107" s="30"/>
      <c r="T107" s="30"/>
      <c r="U107" s="30"/>
      <c r="V107" s="30"/>
    </row>
    <row r="108" spans="2:22" s="6" customFormat="1" ht="30" customHeight="1">
      <c r="B108" s="119"/>
      <c r="C108" s="31"/>
      <c r="D108" s="31"/>
      <c r="E108" s="30"/>
      <c r="F108" s="30"/>
      <c r="G108" s="30"/>
      <c r="H108" s="30"/>
      <c r="I108" s="30"/>
      <c r="J108" s="30"/>
      <c r="K108" s="30"/>
      <c r="L108" s="30"/>
      <c r="M108" s="30"/>
      <c r="N108" s="30"/>
      <c r="O108" s="32"/>
      <c r="P108" s="30"/>
      <c r="Q108" s="30"/>
      <c r="R108" s="31"/>
      <c r="S108" s="30"/>
      <c r="T108" s="30"/>
      <c r="U108" s="30"/>
      <c r="V108" s="30"/>
    </row>
    <row r="109" spans="2:22" s="6" customFormat="1" ht="30" customHeight="1">
      <c r="B109" s="119"/>
      <c r="C109" s="31"/>
      <c r="D109" s="31"/>
      <c r="E109" s="30"/>
      <c r="F109" s="30"/>
      <c r="G109" s="30"/>
      <c r="H109" s="30"/>
      <c r="I109" s="30"/>
      <c r="J109" s="30"/>
      <c r="K109" s="30"/>
      <c r="L109" s="30"/>
      <c r="M109" s="30"/>
      <c r="N109" s="30"/>
      <c r="O109" s="32"/>
      <c r="P109" s="30"/>
      <c r="Q109" s="30"/>
      <c r="R109" s="31"/>
      <c r="S109" s="30"/>
      <c r="T109" s="30"/>
      <c r="U109" s="30"/>
      <c r="V109" s="30"/>
    </row>
    <row r="110" spans="2:22" s="6" customFormat="1" ht="30" customHeight="1">
      <c r="B110" s="119"/>
      <c r="C110" s="31"/>
      <c r="D110" s="31"/>
      <c r="E110" s="30"/>
      <c r="F110" s="30"/>
      <c r="G110" s="30"/>
      <c r="H110" s="30"/>
      <c r="I110" s="30"/>
      <c r="J110" s="30"/>
      <c r="K110" s="30"/>
      <c r="L110" s="30"/>
      <c r="M110" s="30"/>
      <c r="N110" s="30"/>
      <c r="O110" s="32"/>
      <c r="P110" s="30"/>
      <c r="Q110" s="30"/>
      <c r="R110" s="31"/>
      <c r="S110" s="30"/>
      <c r="T110" s="30"/>
      <c r="U110" s="30"/>
      <c r="V110" s="30"/>
    </row>
    <row r="111" spans="2:22" s="6" customFormat="1" ht="30" customHeight="1">
      <c r="B111" s="119"/>
      <c r="C111" s="31"/>
      <c r="D111" s="31"/>
      <c r="E111" s="30"/>
      <c r="F111" s="30"/>
      <c r="G111" s="30"/>
      <c r="H111" s="30"/>
      <c r="I111" s="30"/>
      <c r="J111" s="30"/>
      <c r="K111" s="30"/>
      <c r="L111" s="30"/>
      <c r="M111" s="30"/>
      <c r="N111" s="30"/>
      <c r="O111" s="32"/>
      <c r="P111" s="30"/>
      <c r="Q111" s="30"/>
      <c r="R111" s="31"/>
      <c r="S111" s="30"/>
      <c r="T111" s="30"/>
      <c r="U111" s="30"/>
      <c r="V111" s="30"/>
    </row>
    <row r="112" spans="2:22" s="6" customFormat="1" ht="30" customHeight="1">
      <c r="B112" s="119"/>
      <c r="C112" s="18"/>
      <c r="D112" s="18"/>
      <c r="E112" s="27"/>
      <c r="F112" s="27"/>
      <c r="G112" s="27"/>
      <c r="H112" s="27"/>
      <c r="I112" s="27"/>
      <c r="J112" s="27"/>
      <c r="K112" s="27"/>
      <c r="L112" s="27"/>
      <c r="M112" s="27"/>
      <c r="N112" s="28"/>
      <c r="O112" s="33"/>
      <c r="P112" s="30"/>
      <c r="Q112" s="30"/>
      <c r="R112" s="31"/>
      <c r="S112" s="30"/>
      <c r="T112" s="30"/>
      <c r="U112" s="30"/>
      <c r="V112" s="30"/>
    </row>
    <row r="113" spans="2:22" s="6" customFormat="1" ht="30" customHeight="1">
      <c r="B113" s="119"/>
      <c r="C113" s="18"/>
      <c r="D113" s="18"/>
      <c r="E113" s="27"/>
      <c r="F113" s="27"/>
      <c r="G113" s="27"/>
      <c r="H113" s="27"/>
      <c r="I113" s="27"/>
      <c r="J113" s="27"/>
      <c r="K113" s="27"/>
      <c r="L113" s="27"/>
      <c r="M113" s="27"/>
      <c r="N113" s="28"/>
      <c r="O113" s="33"/>
      <c r="P113" s="30"/>
      <c r="Q113" s="30"/>
      <c r="R113" s="31"/>
      <c r="S113" s="30"/>
      <c r="T113" s="30"/>
      <c r="U113" s="30"/>
      <c r="V113" s="30"/>
    </row>
    <row r="114" spans="2:22" s="6" customFormat="1" ht="30" customHeight="1">
      <c r="B114" s="119"/>
      <c r="C114" s="18"/>
      <c r="D114" s="18"/>
      <c r="E114" s="27"/>
      <c r="F114" s="27"/>
      <c r="G114" s="27"/>
      <c r="H114" s="27"/>
      <c r="I114" s="27"/>
      <c r="J114" s="27"/>
      <c r="K114" s="27"/>
      <c r="L114" s="27"/>
      <c r="M114" s="27"/>
      <c r="N114" s="28"/>
      <c r="O114" s="33"/>
      <c r="P114" s="30"/>
      <c r="Q114" s="30"/>
      <c r="R114" s="31"/>
      <c r="S114" s="30"/>
      <c r="T114" s="30"/>
      <c r="U114" s="30"/>
      <c r="V114" s="30"/>
    </row>
    <row r="115" spans="2:22" s="6" customFormat="1" ht="30" customHeight="1">
      <c r="B115" s="119"/>
      <c r="C115" s="18"/>
      <c r="D115" s="18"/>
      <c r="E115" s="27"/>
      <c r="F115" s="27"/>
      <c r="G115" s="27"/>
      <c r="H115" s="27"/>
      <c r="I115" s="27"/>
      <c r="J115" s="27"/>
      <c r="K115" s="27"/>
      <c r="L115" s="27"/>
      <c r="M115" s="27"/>
      <c r="N115" s="28"/>
      <c r="O115" s="33"/>
      <c r="P115" s="30"/>
      <c r="Q115" s="30"/>
      <c r="R115" s="31"/>
      <c r="S115" s="30"/>
      <c r="T115" s="30"/>
      <c r="U115" s="30"/>
      <c r="V115" s="30"/>
    </row>
    <row r="116" spans="2:22" s="8" customFormat="1" ht="30" customHeight="1">
      <c r="B116" s="119"/>
      <c r="C116" s="18"/>
      <c r="D116" s="18"/>
      <c r="E116" s="27"/>
      <c r="F116" s="27"/>
      <c r="G116" s="27"/>
      <c r="H116" s="27"/>
      <c r="I116" s="27"/>
      <c r="J116" s="27"/>
      <c r="K116" s="27"/>
      <c r="L116" s="27"/>
      <c r="M116" s="27"/>
      <c r="N116" s="28"/>
      <c r="O116" s="33"/>
      <c r="P116" s="30"/>
      <c r="Q116" s="30"/>
      <c r="R116" s="31"/>
      <c r="S116" s="39"/>
      <c r="T116" s="39"/>
      <c r="U116" s="39"/>
      <c r="V116" s="39"/>
    </row>
    <row r="117" spans="2:22" s="8" customFormat="1" ht="30" customHeight="1">
      <c r="B117" s="119"/>
      <c r="C117" s="18"/>
      <c r="D117" s="18"/>
      <c r="E117" s="27"/>
      <c r="F117" s="27"/>
      <c r="G117" s="27"/>
      <c r="H117" s="27"/>
      <c r="I117" s="27"/>
      <c r="J117" s="27"/>
      <c r="K117" s="27"/>
      <c r="L117" s="27"/>
      <c r="M117" s="27"/>
      <c r="N117" s="28"/>
      <c r="O117" s="33"/>
      <c r="P117" s="30"/>
      <c r="Q117" s="30"/>
      <c r="R117" s="31"/>
      <c r="S117" s="39"/>
      <c r="T117" s="39"/>
      <c r="U117" s="39"/>
      <c r="V117" s="39"/>
    </row>
    <row r="118" spans="2:22" s="8" customFormat="1" ht="30" customHeight="1">
      <c r="B118" s="119"/>
      <c r="C118" s="34"/>
      <c r="D118" s="34"/>
      <c r="E118" s="27"/>
      <c r="F118" s="27"/>
      <c r="G118" s="27"/>
      <c r="H118" s="27"/>
      <c r="I118" s="27"/>
      <c r="J118" s="27"/>
      <c r="K118" s="27"/>
      <c r="L118" s="27"/>
      <c r="M118" s="27"/>
      <c r="N118" s="36"/>
      <c r="O118" s="33"/>
      <c r="P118" s="30"/>
      <c r="Q118" s="30"/>
      <c r="R118" s="31"/>
      <c r="S118" s="39"/>
      <c r="T118" s="39"/>
      <c r="U118" s="39"/>
      <c r="V118" s="39"/>
    </row>
    <row r="119" spans="2:22" s="8" customFormat="1" ht="30" customHeight="1">
      <c r="B119" s="119"/>
      <c r="C119" s="34"/>
      <c r="D119" s="34"/>
      <c r="E119" s="27"/>
      <c r="F119" s="27"/>
      <c r="G119" s="27"/>
      <c r="H119" s="27"/>
      <c r="I119" s="27"/>
      <c r="J119" s="27"/>
      <c r="K119" s="27"/>
      <c r="L119" s="27"/>
      <c r="M119" s="27"/>
      <c r="N119" s="36"/>
      <c r="O119" s="33"/>
      <c r="P119" s="30"/>
      <c r="Q119" s="30"/>
      <c r="R119" s="31"/>
      <c r="S119" s="39"/>
      <c r="T119" s="39"/>
      <c r="U119" s="39"/>
      <c r="V119" s="39"/>
    </row>
  </sheetData>
  <sheetProtection/>
  <mergeCells count="4">
    <mergeCell ref="B2:B3"/>
    <mergeCell ref="C3:O3"/>
    <mergeCell ref="C2:O2"/>
    <mergeCell ref="B4:D4"/>
  </mergeCells>
  <hyperlinks>
    <hyperlink ref="C2" location="Samf3" display="← Till sammanställningen"/>
    <hyperlink ref="C1" location="Översikt!A1" display="← Till Översikt"/>
    <hyperlink ref="C2:O2" location="Samf3" display="Tidsuppskattning"/>
  </hyperlinks>
  <printOptions/>
  <pageMargins left="0.25" right="0.25" top="0.75" bottom="0.75" header="0.3" footer="0.3"/>
  <pageSetup fitToHeight="0" fitToWidth="1"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sheetPr>
    <tabColor theme="4" tint="0.5999900102615356"/>
    <pageSetUpPr fitToPage="1"/>
  </sheetPr>
  <dimension ref="B1:Y128"/>
  <sheetViews>
    <sheetView showGridLines="0" zoomScale="96" zoomScaleNormal="96" zoomScalePageLayoutView="0" workbookViewId="0" topLeftCell="A1">
      <pane ySplit="4" topLeftCell="A5" activePane="bottomLeft" state="frozen"/>
      <selection pane="topLeft" activeCell="K10" sqref="K10"/>
      <selection pane="bottomLeft" activeCell="C5" sqref="C5:D5"/>
    </sheetView>
  </sheetViews>
  <sheetFormatPr defaultColWidth="9.00390625" defaultRowHeight="30" customHeight="1"/>
  <cols>
    <col min="1" max="1" width="2.625" style="2" customWidth="1"/>
    <col min="2" max="2" width="6.00390625" style="119" customWidth="1"/>
    <col min="3" max="3" width="47.625" style="31" customWidth="1"/>
    <col min="4" max="4" width="47.625" style="30" customWidth="1"/>
    <col min="5" max="5" width="13.625" style="39" customWidth="1"/>
    <col min="6" max="6" width="10.625" style="0" customWidth="1"/>
    <col min="7" max="7" width="22.625" style="0" customWidth="1"/>
    <col min="8" max="18" width="10.625" style="0" customWidth="1"/>
    <col min="19" max="25" width="8.625" style="0" customWidth="1"/>
    <col min="26" max="16384" width="9.00390625" style="2" customWidth="1"/>
  </cols>
  <sheetData>
    <row r="1" spans="2:5" ht="33.75" customHeight="1">
      <c r="B1" s="117"/>
      <c r="C1" s="125" t="s">
        <v>100</v>
      </c>
      <c r="D1" s="6"/>
      <c r="E1" s="8"/>
    </row>
    <row r="2" spans="2:25" s="92" customFormat="1" ht="24" customHeight="1">
      <c r="B2" s="404" t="str">
        <f>Översikt!$B$6</f>
        <v>A 4</v>
      </c>
      <c r="C2" s="425" t="s">
        <v>52</v>
      </c>
      <c r="D2" s="426"/>
      <c r="E2" s="427"/>
      <c r="F2"/>
      <c r="G2"/>
      <c r="H2"/>
      <c r="I2"/>
      <c r="J2"/>
      <c r="K2"/>
      <c r="L2"/>
      <c r="M2"/>
      <c r="N2"/>
      <c r="O2"/>
      <c r="P2"/>
      <c r="Q2"/>
      <c r="R2"/>
      <c r="S2"/>
      <c r="T2"/>
      <c r="U2"/>
      <c r="V2"/>
      <c r="W2"/>
      <c r="X2"/>
      <c r="Y2"/>
    </row>
    <row r="3" spans="2:25" s="92" customFormat="1" ht="24" customHeight="1">
      <c r="B3" s="405"/>
      <c r="C3" s="87" t="s">
        <v>24</v>
      </c>
      <c r="D3" s="88"/>
      <c r="E3" s="96"/>
      <c r="F3"/>
      <c r="G3"/>
      <c r="H3"/>
      <c r="I3"/>
      <c r="J3"/>
      <c r="K3"/>
      <c r="L3"/>
      <c r="M3"/>
      <c r="N3"/>
      <c r="O3"/>
      <c r="P3"/>
      <c r="Q3"/>
      <c r="R3"/>
      <c r="S3"/>
      <c r="T3"/>
      <c r="U3"/>
      <c r="V3"/>
      <c r="W3"/>
      <c r="X3"/>
      <c r="Y3"/>
    </row>
    <row r="4" spans="2:25" s="3" customFormat="1" ht="36" customHeight="1">
      <c r="B4" s="419" t="s">
        <v>55</v>
      </c>
      <c r="C4" s="420"/>
      <c r="D4" s="424"/>
      <c r="E4" s="84" t="s">
        <v>92</v>
      </c>
      <c r="F4"/>
      <c r="G4"/>
      <c r="H4"/>
      <c r="I4"/>
      <c r="J4"/>
      <c r="K4"/>
      <c r="L4"/>
      <c r="M4"/>
      <c r="N4"/>
      <c r="O4"/>
      <c r="P4"/>
      <c r="Q4"/>
      <c r="R4"/>
      <c r="S4"/>
      <c r="T4"/>
      <c r="U4"/>
      <c r="V4"/>
      <c r="W4"/>
      <c r="X4"/>
      <c r="Y4"/>
    </row>
    <row r="5" spans="2:25" s="4" customFormat="1" ht="48" customHeight="1">
      <c r="B5" s="118" t="str">
        <f>Översikt!$B$6&amp;"."&amp;ROW()-4</f>
        <v>A 4.1</v>
      </c>
      <c r="C5" s="422" t="s">
        <v>126</v>
      </c>
      <c r="D5" s="423"/>
      <c r="E5" s="37" t="s">
        <v>30</v>
      </c>
      <c r="F5"/>
      <c r="G5"/>
      <c r="H5"/>
      <c r="I5"/>
      <c r="J5"/>
      <c r="K5"/>
      <c r="L5"/>
      <c r="M5"/>
      <c r="N5"/>
      <c r="O5"/>
      <c r="P5"/>
      <c r="Q5"/>
      <c r="R5"/>
      <c r="S5"/>
      <c r="T5"/>
      <c r="U5"/>
      <c r="V5"/>
      <c r="W5"/>
      <c r="X5"/>
      <c r="Y5"/>
    </row>
    <row r="6" spans="2:25" s="4" customFormat="1" ht="24" customHeight="1">
      <c r="B6" s="118" t="str">
        <f>Översikt!$B$6&amp;"."&amp;ROW()-4</f>
        <v>A 4.2</v>
      </c>
      <c r="C6" s="422" t="s">
        <v>127</v>
      </c>
      <c r="D6" s="423"/>
      <c r="E6" s="37" t="s">
        <v>30</v>
      </c>
      <c r="F6"/>
      <c r="G6"/>
      <c r="H6"/>
      <c r="I6"/>
      <c r="J6"/>
      <c r="K6"/>
      <c r="L6"/>
      <c r="M6"/>
      <c r="N6"/>
      <c r="O6"/>
      <c r="P6"/>
      <c r="Q6"/>
      <c r="R6"/>
      <c r="S6"/>
      <c r="T6"/>
      <c r="U6"/>
      <c r="V6"/>
      <c r="W6"/>
      <c r="X6"/>
      <c r="Y6"/>
    </row>
    <row r="7" spans="2:25" s="4" customFormat="1" ht="36" customHeight="1">
      <c r="B7" s="118" t="str">
        <f>Översikt!$B$6&amp;"."&amp;ROW()-4</f>
        <v>A 4.3</v>
      </c>
      <c r="C7" s="422" t="s">
        <v>128</v>
      </c>
      <c r="D7" s="423"/>
      <c r="E7" s="37" t="s">
        <v>30</v>
      </c>
      <c r="F7"/>
      <c r="G7"/>
      <c r="H7"/>
      <c r="I7"/>
      <c r="J7"/>
      <c r="K7"/>
      <c r="L7"/>
      <c r="M7"/>
      <c r="N7"/>
      <c r="O7"/>
      <c r="P7"/>
      <c r="Q7"/>
      <c r="R7"/>
      <c r="S7"/>
      <c r="T7"/>
      <c r="U7"/>
      <c r="V7"/>
      <c r="W7"/>
      <c r="X7"/>
      <c r="Y7"/>
    </row>
    <row r="8" spans="2:25" s="4" customFormat="1" ht="48" customHeight="1">
      <c r="B8" s="118" t="str">
        <f>Översikt!$B$6&amp;"."&amp;ROW()-4</f>
        <v>A 4.4</v>
      </c>
      <c r="C8" s="422" t="s">
        <v>129</v>
      </c>
      <c r="D8" s="423"/>
      <c r="E8" s="37" t="s">
        <v>30</v>
      </c>
      <c r="F8"/>
      <c r="G8"/>
      <c r="H8"/>
      <c r="I8"/>
      <c r="J8"/>
      <c r="K8"/>
      <c r="L8"/>
      <c r="M8"/>
      <c r="N8"/>
      <c r="O8"/>
      <c r="P8"/>
      <c r="Q8"/>
      <c r="R8"/>
      <c r="S8"/>
      <c r="T8"/>
      <c r="U8"/>
      <c r="V8"/>
      <c r="W8"/>
      <c r="X8"/>
      <c r="Y8"/>
    </row>
    <row r="9" spans="2:25" s="4" customFormat="1" ht="24" customHeight="1">
      <c r="B9" s="118" t="str">
        <f>Översikt!$B$6&amp;"."&amp;ROW()-4</f>
        <v>A 4.5</v>
      </c>
      <c r="C9" s="422" t="s">
        <v>130</v>
      </c>
      <c r="D9" s="423"/>
      <c r="E9" s="37" t="s">
        <v>30</v>
      </c>
      <c r="F9"/>
      <c r="G9"/>
      <c r="H9"/>
      <c r="I9"/>
      <c r="J9"/>
      <c r="K9"/>
      <c r="L9"/>
      <c r="M9"/>
      <c r="N9"/>
      <c r="O9"/>
      <c r="P9"/>
      <c r="Q9"/>
      <c r="R9"/>
      <c r="S9"/>
      <c r="T9"/>
      <c r="U9"/>
      <c r="V9"/>
      <c r="W9"/>
      <c r="X9"/>
      <c r="Y9"/>
    </row>
    <row r="10" spans="2:25" s="4" customFormat="1" ht="72" customHeight="1">
      <c r="B10" s="118" t="str">
        <f>Översikt!$B$6&amp;"."&amp;ROW()-4</f>
        <v>A 4.6</v>
      </c>
      <c r="C10" s="422" t="s">
        <v>131</v>
      </c>
      <c r="D10" s="423"/>
      <c r="E10" s="37" t="s">
        <v>30</v>
      </c>
      <c r="F10"/>
      <c r="G10"/>
      <c r="H10"/>
      <c r="I10"/>
      <c r="J10"/>
      <c r="K10"/>
      <c r="L10"/>
      <c r="M10"/>
      <c r="N10"/>
      <c r="O10"/>
      <c r="P10"/>
      <c r="Q10"/>
      <c r="R10"/>
      <c r="S10"/>
      <c r="T10"/>
      <c r="U10"/>
      <c r="V10"/>
      <c r="W10"/>
      <c r="X10"/>
      <c r="Y10"/>
    </row>
    <row r="11" spans="2:25" s="4" customFormat="1" ht="24" customHeight="1">
      <c r="B11" s="118" t="str">
        <f>Översikt!$B$6&amp;"."&amp;ROW()-4</f>
        <v>A 4.7</v>
      </c>
      <c r="C11" s="422" t="s">
        <v>132</v>
      </c>
      <c r="D11" s="423"/>
      <c r="E11" s="37" t="s">
        <v>30</v>
      </c>
      <c r="F11"/>
      <c r="G11"/>
      <c r="H11"/>
      <c r="I11"/>
      <c r="J11"/>
      <c r="K11"/>
      <c r="L11"/>
      <c r="M11"/>
      <c r="N11"/>
      <c r="O11"/>
      <c r="P11"/>
      <c r="Q11"/>
      <c r="R11"/>
      <c r="S11"/>
      <c r="T11"/>
      <c r="U11"/>
      <c r="V11"/>
      <c r="W11"/>
      <c r="X11"/>
      <c r="Y11"/>
    </row>
    <row r="12" spans="2:25" s="9" customFormat="1" ht="24" customHeight="1">
      <c r="B12" s="120"/>
      <c r="C12" s="21"/>
      <c r="D12" s="22"/>
      <c r="E12" s="40"/>
      <c r="F12"/>
      <c r="G12"/>
      <c r="H12"/>
      <c r="I12"/>
      <c r="J12"/>
      <c r="K12"/>
      <c r="L12"/>
      <c r="M12"/>
      <c r="N12"/>
      <c r="O12"/>
      <c r="P12"/>
      <c r="Q12"/>
      <c r="R12"/>
      <c r="S12"/>
      <c r="T12"/>
      <c r="U12"/>
      <c r="V12"/>
      <c r="W12"/>
      <c r="X12"/>
      <c r="Y12"/>
    </row>
    <row r="13" spans="3:5" ht="24" customHeight="1">
      <c r="C13" s="18"/>
      <c r="D13" s="27"/>
      <c r="E13" s="41"/>
    </row>
    <row r="14" spans="3:5" ht="24" customHeight="1">
      <c r="C14" s="18"/>
      <c r="D14" s="27"/>
      <c r="E14" s="41"/>
    </row>
    <row r="15" spans="3:5" ht="30" customHeight="1">
      <c r="C15" s="18"/>
      <c r="D15" s="27"/>
      <c r="E15" s="41"/>
    </row>
    <row r="16" spans="3:5" ht="30" customHeight="1">
      <c r="C16" s="18"/>
      <c r="D16" s="27"/>
      <c r="E16" s="41"/>
    </row>
    <row r="17" spans="3:5" ht="30" customHeight="1">
      <c r="C17" s="18"/>
      <c r="D17" s="27"/>
      <c r="E17" s="41"/>
    </row>
    <row r="18" spans="3:5" ht="30" customHeight="1">
      <c r="C18" s="18"/>
      <c r="D18" s="27"/>
      <c r="E18" s="41"/>
    </row>
    <row r="19" spans="3:5" ht="30" customHeight="1">
      <c r="C19" s="18"/>
      <c r="D19" s="27"/>
      <c r="E19" s="41"/>
    </row>
    <row r="20" spans="3:5" ht="30" customHeight="1">
      <c r="C20" s="18"/>
      <c r="D20" s="27"/>
      <c r="E20" s="41"/>
    </row>
    <row r="21" spans="3:5" ht="30" customHeight="1">
      <c r="C21" s="18"/>
      <c r="D21" s="27"/>
      <c r="E21" s="41"/>
    </row>
    <row r="22" spans="3:5" ht="30" customHeight="1">
      <c r="C22" s="18"/>
      <c r="D22" s="27"/>
      <c r="E22" s="41"/>
    </row>
    <row r="23" spans="3:5" ht="30" customHeight="1">
      <c r="C23" s="18"/>
      <c r="D23" s="27"/>
      <c r="E23" s="41"/>
    </row>
    <row r="24" ht="30" customHeight="1">
      <c r="E24" s="30"/>
    </row>
    <row r="25" ht="30" customHeight="1">
      <c r="E25" s="30"/>
    </row>
    <row r="26" ht="30" customHeight="1">
      <c r="E26" s="30"/>
    </row>
    <row r="27" ht="30" customHeight="1">
      <c r="E27" s="30"/>
    </row>
    <row r="28" ht="30" customHeight="1">
      <c r="E28" s="30"/>
    </row>
    <row r="29" ht="30" customHeight="1">
      <c r="E29" s="30"/>
    </row>
    <row r="30" ht="30" customHeight="1">
      <c r="E30" s="30"/>
    </row>
    <row r="31" ht="30" customHeight="1">
      <c r="E31" s="30"/>
    </row>
    <row r="32" ht="30" customHeight="1">
      <c r="E32" s="30"/>
    </row>
    <row r="33" ht="30" customHeight="1">
      <c r="E33" s="30"/>
    </row>
    <row r="34" ht="30" customHeight="1">
      <c r="E34" s="30"/>
    </row>
    <row r="35" ht="30" customHeight="1">
      <c r="E35" s="30"/>
    </row>
    <row r="36" ht="30" customHeight="1">
      <c r="E36" s="30"/>
    </row>
    <row r="37" ht="30" customHeight="1">
      <c r="E37" s="30"/>
    </row>
    <row r="38" ht="30" customHeight="1">
      <c r="E38" s="30"/>
    </row>
    <row r="39" ht="30" customHeight="1">
      <c r="E39" s="30"/>
    </row>
    <row r="40" ht="30" customHeight="1">
      <c r="E40" s="30"/>
    </row>
    <row r="41" ht="30" customHeight="1">
      <c r="E41" s="30"/>
    </row>
    <row r="42" ht="30" customHeight="1">
      <c r="E42" s="30"/>
    </row>
    <row r="43" ht="30" customHeight="1">
      <c r="E43" s="30"/>
    </row>
    <row r="44" ht="30" customHeight="1">
      <c r="E44" s="30"/>
    </row>
    <row r="45" ht="30" customHeight="1">
      <c r="E45" s="30"/>
    </row>
    <row r="46" ht="30" customHeight="1">
      <c r="E46" s="30"/>
    </row>
    <row r="47" ht="30" customHeight="1">
      <c r="E47" s="30"/>
    </row>
    <row r="48" ht="30" customHeight="1">
      <c r="E48" s="30"/>
    </row>
    <row r="49" ht="30" customHeight="1">
      <c r="E49" s="30"/>
    </row>
    <row r="50" ht="30" customHeight="1">
      <c r="E50" s="30"/>
    </row>
    <row r="51" ht="30" customHeight="1">
      <c r="E51" s="30"/>
    </row>
    <row r="52" ht="30" customHeight="1">
      <c r="E52" s="30"/>
    </row>
    <row r="53" ht="30" customHeight="1">
      <c r="E53" s="30"/>
    </row>
    <row r="54" ht="30" customHeight="1">
      <c r="E54" s="30"/>
    </row>
    <row r="55" ht="30" customHeight="1">
      <c r="E55" s="30"/>
    </row>
    <row r="56" ht="30" customHeight="1">
      <c r="E56" s="30"/>
    </row>
    <row r="57" ht="30" customHeight="1">
      <c r="E57" s="30"/>
    </row>
    <row r="58" ht="30" customHeight="1">
      <c r="E58" s="30"/>
    </row>
    <row r="59" ht="30" customHeight="1">
      <c r="E59" s="30"/>
    </row>
    <row r="60" ht="30" customHeight="1">
      <c r="E60" s="30"/>
    </row>
    <row r="61" ht="30" customHeight="1">
      <c r="E61" s="30"/>
    </row>
    <row r="62" ht="30" customHeight="1">
      <c r="E62" s="30"/>
    </row>
    <row r="63" ht="30" customHeight="1">
      <c r="E63" s="30"/>
    </row>
    <row r="64" ht="30" customHeight="1">
      <c r="E64" s="30"/>
    </row>
    <row r="65" ht="30" customHeight="1">
      <c r="E65" s="30"/>
    </row>
    <row r="66" ht="30" customHeight="1">
      <c r="E66" s="30"/>
    </row>
    <row r="67" ht="30" customHeight="1">
      <c r="E67" s="30"/>
    </row>
    <row r="68" ht="30" customHeight="1">
      <c r="E68" s="30"/>
    </row>
    <row r="69" ht="30" customHeight="1">
      <c r="E69" s="30"/>
    </row>
    <row r="70" ht="30" customHeight="1">
      <c r="E70" s="30"/>
    </row>
    <row r="71" ht="30" customHeight="1">
      <c r="E71" s="30"/>
    </row>
    <row r="72" ht="30" customHeight="1">
      <c r="E72" s="30"/>
    </row>
    <row r="73" ht="30" customHeight="1">
      <c r="E73" s="30"/>
    </row>
    <row r="74" ht="30" customHeight="1">
      <c r="E74" s="30"/>
    </row>
    <row r="75" ht="30" customHeight="1">
      <c r="E75" s="30"/>
    </row>
    <row r="76" ht="30" customHeight="1">
      <c r="E76" s="30"/>
    </row>
    <row r="77" ht="30" customHeight="1">
      <c r="E77" s="30"/>
    </row>
    <row r="78" ht="30" customHeight="1">
      <c r="E78" s="30"/>
    </row>
    <row r="79" ht="30" customHeight="1">
      <c r="E79" s="30"/>
    </row>
    <row r="80" ht="30" customHeight="1">
      <c r="E80" s="30"/>
    </row>
    <row r="81" ht="30" customHeight="1">
      <c r="E81" s="30"/>
    </row>
    <row r="82" ht="30" customHeight="1">
      <c r="E82" s="30"/>
    </row>
    <row r="83" ht="30" customHeight="1">
      <c r="E83" s="30"/>
    </row>
    <row r="84" ht="30" customHeight="1">
      <c r="E84" s="30"/>
    </row>
    <row r="85" ht="30" customHeight="1">
      <c r="E85" s="30"/>
    </row>
    <row r="86" ht="30" customHeight="1">
      <c r="E86" s="30"/>
    </row>
    <row r="87" ht="30" customHeight="1">
      <c r="E87" s="30"/>
    </row>
    <row r="88" ht="30" customHeight="1">
      <c r="E88" s="30"/>
    </row>
    <row r="89" ht="30" customHeight="1">
      <c r="E89" s="30"/>
    </row>
    <row r="90" ht="30" customHeight="1">
      <c r="E90" s="30"/>
    </row>
    <row r="91" ht="30" customHeight="1">
      <c r="E91" s="30"/>
    </row>
    <row r="92" ht="30" customHeight="1">
      <c r="E92" s="30"/>
    </row>
    <row r="93" ht="30" customHeight="1">
      <c r="E93" s="30"/>
    </row>
    <row r="94" ht="30" customHeight="1">
      <c r="E94" s="30"/>
    </row>
    <row r="95" ht="30" customHeight="1">
      <c r="E95" s="30"/>
    </row>
    <row r="96" ht="30" customHeight="1">
      <c r="E96" s="30"/>
    </row>
    <row r="97" ht="30" customHeight="1">
      <c r="E97" s="30"/>
    </row>
    <row r="98" ht="30" customHeight="1">
      <c r="E98" s="30"/>
    </row>
    <row r="99" ht="30" customHeight="1">
      <c r="E99" s="30"/>
    </row>
    <row r="100" ht="30" customHeight="1">
      <c r="E100" s="30"/>
    </row>
    <row r="101" ht="30" customHeight="1">
      <c r="E101" s="30"/>
    </row>
    <row r="102" ht="30" customHeight="1">
      <c r="E102" s="30"/>
    </row>
    <row r="103" ht="30" customHeight="1">
      <c r="E103" s="30"/>
    </row>
    <row r="104" ht="30" customHeight="1">
      <c r="E104" s="30"/>
    </row>
    <row r="105" ht="30" customHeight="1">
      <c r="E105" s="30"/>
    </row>
    <row r="106" ht="30" customHeight="1">
      <c r="E106" s="30"/>
    </row>
    <row r="107" ht="30" customHeight="1">
      <c r="E107" s="30"/>
    </row>
    <row r="108" ht="30" customHeight="1">
      <c r="E108" s="30"/>
    </row>
    <row r="109" ht="30" customHeight="1">
      <c r="E109" s="30"/>
    </row>
    <row r="110" ht="30" customHeight="1">
      <c r="E110" s="30"/>
    </row>
    <row r="111" ht="30" customHeight="1">
      <c r="E111" s="30"/>
    </row>
    <row r="112" ht="30" customHeight="1">
      <c r="E112" s="30"/>
    </row>
    <row r="113" ht="30" customHeight="1">
      <c r="E113" s="30"/>
    </row>
    <row r="114" ht="30" customHeight="1">
      <c r="E114" s="30"/>
    </row>
    <row r="115" ht="30" customHeight="1">
      <c r="E115" s="30"/>
    </row>
    <row r="116" ht="30" customHeight="1">
      <c r="E116" s="30"/>
    </row>
    <row r="117" ht="30" customHeight="1">
      <c r="E117" s="30"/>
    </row>
    <row r="118" ht="30" customHeight="1">
      <c r="E118" s="30"/>
    </row>
    <row r="119" ht="30" customHeight="1">
      <c r="E119" s="30"/>
    </row>
    <row r="120" ht="30" customHeight="1">
      <c r="E120" s="30"/>
    </row>
    <row r="121" spans="3:4" ht="30" customHeight="1">
      <c r="C121" s="18"/>
      <c r="D121" s="27"/>
    </row>
    <row r="122" spans="3:4" ht="30" customHeight="1">
      <c r="C122" s="18"/>
      <c r="D122" s="27"/>
    </row>
    <row r="123" spans="3:4" ht="30" customHeight="1">
      <c r="C123" s="18"/>
      <c r="D123" s="27"/>
    </row>
    <row r="124" spans="3:4" ht="30" customHeight="1">
      <c r="C124" s="18"/>
      <c r="D124" s="27"/>
    </row>
    <row r="125" spans="3:4" ht="30" customHeight="1">
      <c r="C125" s="18"/>
      <c r="D125" s="27"/>
    </row>
    <row r="126" spans="3:4" ht="30" customHeight="1">
      <c r="C126" s="18"/>
      <c r="D126" s="27"/>
    </row>
    <row r="127" spans="3:4" ht="30" customHeight="1">
      <c r="C127" s="34"/>
      <c r="D127" s="27"/>
    </row>
    <row r="128" spans="3:4" ht="30" customHeight="1">
      <c r="C128" s="34"/>
      <c r="D128" s="27"/>
    </row>
  </sheetData>
  <sheetProtection/>
  <mergeCells count="10">
    <mergeCell ref="C8:D8"/>
    <mergeCell ref="C9:D9"/>
    <mergeCell ref="C10:D10"/>
    <mergeCell ref="C11:D11"/>
    <mergeCell ref="B4:D4"/>
    <mergeCell ref="B2:B3"/>
    <mergeCell ref="C2:E2"/>
    <mergeCell ref="C5:D5"/>
    <mergeCell ref="C6:D6"/>
    <mergeCell ref="C7:D7"/>
  </mergeCells>
  <hyperlinks>
    <hyperlink ref="C2" location="Samf4" display="← Till sammanställningen"/>
    <hyperlink ref="C1" location="Översikt!A1" display="← Till Översikt"/>
  </hyperlinks>
  <printOptions/>
  <pageMargins left="0.25" right="0.25" top="0.75" bottom="0.75" header="0.3" footer="0.3"/>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4" tint="0.5999900102615356"/>
    <pageSetUpPr fitToPage="1"/>
  </sheetPr>
  <dimension ref="B1:U136"/>
  <sheetViews>
    <sheetView showGridLines="0" zoomScale="98" zoomScaleNormal="98" zoomScalePageLayoutView="0" workbookViewId="0" topLeftCell="A1">
      <pane ySplit="4" topLeftCell="A47" activePane="bottomLeft" state="frozen"/>
      <selection pane="topLeft" activeCell="K10" sqref="K10"/>
      <selection pane="bottomLeft" activeCell="O5" sqref="O5:O19"/>
    </sheetView>
  </sheetViews>
  <sheetFormatPr defaultColWidth="9.00390625" defaultRowHeight="30" customHeight="1"/>
  <cols>
    <col min="1" max="1" width="2.625" style="2" customWidth="1"/>
    <col min="2" max="2" width="6.00390625" style="119" customWidth="1"/>
    <col min="3" max="3" width="47.50390625" style="31" customWidth="1"/>
    <col min="4" max="4" width="22.875" style="31" customWidth="1"/>
    <col min="5" max="13" width="10.625" style="30" customWidth="1"/>
    <col min="14" max="14" width="10.625" style="28" customWidth="1"/>
    <col min="15" max="15" width="10.625" style="33" customWidth="1"/>
    <col min="16" max="16" width="10.625" style="30" customWidth="1"/>
    <col min="17" max="17" width="22.625" style="30" customWidth="1"/>
    <col min="18" max="21" width="10.625" style="31" customWidth="1"/>
    <col min="22" max="28" width="10.625" style="2" customWidth="1"/>
    <col min="29" max="16384" width="9.00390625" style="2" customWidth="1"/>
  </cols>
  <sheetData>
    <row r="1" spans="2:21" ht="33.75" customHeight="1">
      <c r="B1" s="117"/>
      <c r="C1" s="125" t="s">
        <v>100</v>
      </c>
      <c r="D1" s="2"/>
      <c r="E1" s="6"/>
      <c r="F1" s="6"/>
      <c r="G1" s="6"/>
      <c r="H1" s="6"/>
      <c r="I1" s="6"/>
      <c r="J1" s="6"/>
      <c r="K1" s="6"/>
      <c r="L1" s="6"/>
      <c r="M1" s="6"/>
      <c r="N1" s="7"/>
      <c r="O1" s="14"/>
      <c r="P1" s="6"/>
      <c r="Q1" s="6"/>
      <c r="R1" s="2"/>
      <c r="S1" s="2"/>
      <c r="T1" s="2"/>
      <c r="U1" s="2"/>
    </row>
    <row r="2" spans="2:17" s="92" customFormat="1" ht="24" customHeight="1">
      <c r="B2" s="404" t="str">
        <f>Översikt!$B$7</f>
        <v>A 5</v>
      </c>
      <c r="C2" s="428" t="s">
        <v>52</v>
      </c>
      <c r="D2" s="429"/>
      <c r="E2" s="429"/>
      <c r="F2" s="429"/>
      <c r="G2" s="429"/>
      <c r="H2" s="429"/>
      <c r="I2" s="429"/>
      <c r="J2" s="429"/>
      <c r="K2" s="429"/>
      <c r="L2" s="429"/>
      <c r="M2" s="429"/>
      <c r="N2" s="429"/>
      <c r="O2" s="429"/>
      <c r="P2" s="93"/>
      <c r="Q2" s="6"/>
    </row>
    <row r="3" spans="2:17" s="92" customFormat="1" ht="24" customHeight="1">
      <c r="B3" s="410"/>
      <c r="C3" s="85" t="s">
        <v>95</v>
      </c>
      <c r="D3" s="86"/>
      <c r="E3" s="86"/>
      <c r="F3" s="86"/>
      <c r="G3" s="86"/>
      <c r="H3" s="86"/>
      <c r="I3" s="86"/>
      <c r="J3" s="86"/>
      <c r="K3" s="86"/>
      <c r="L3" s="86"/>
      <c r="M3" s="86"/>
      <c r="N3" s="86"/>
      <c r="O3" s="96"/>
      <c r="P3" s="94"/>
      <c r="Q3" s="94"/>
    </row>
    <row r="4" spans="2:17" s="3" customFormat="1" ht="34.5" thickBot="1">
      <c r="B4" s="397" t="s">
        <v>55</v>
      </c>
      <c r="C4" s="409"/>
      <c r="D4" s="409"/>
      <c r="E4" s="69" t="s">
        <v>3</v>
      </c>
      <c r="F4" s="69" t="s">
        <v>14</v>
      </c>
      <c r="G4" s="69" t="s">
        <v>9</v>
      </c>
      <c r="H4" s="69" t="s">
        <v>4</v>
      </c>
      <c r="I4" s="69" t="s">
        <v>5</v>
      </c>
      <c r="J4" s="69" t="s">
        <v>15</v>
      </c>
      <c r="K4" s="69" t="s">
        <v>8</v>
      </c>
      <c r="L4" s="69" t="s">
        <v>6</v>
      </c>
      <c r="M4" s="69" t="s">
        <v>7</v>
      </c>
      <c r="N4" s="70" t="s">
        <v>23</v>
      </c>
      <c r="O4" s="71" t="s">
        <v>92</v>
      </c>
      <c r="P4" s="6"/>
      <c r="Q4" s="6"/>
    </row>
    <row r="5" spans="2:21" s="4" customFormat="1" ht="24" customHeight="1">
      <c r="B5" s="121" t="str">
        <f>Översikt!$B$7&amp;"."&amp;ROW()-4</f>
        <v>A 5.1</v>
      </c>
      <c r="C5" s="394" t="s">
        <v>34</v>
      </c>
      <c r="D5" s="75" t="s">
        <v>2</v>
      </c>
      <c r="E5" s="76">
        <v>1</v>
      </c>
      <c r="F5" s="76">
        <v>1</v>
      </c>
      <c r="G5" s="76">
        <v>1</v>
      </c>
      <c r="H5" s="76">
        <v>1</v>
      </c>
      <c r="I5" s="76">
        <v>1</v>
      </c>
      <c r="J5" s="76">
        <v>0</v>
      </c>
      <c r="K5" s="76">
        <v>1</v>
      </c>
      <c r="L5" s="76">
        <v>1</v>
      </c>
      <c r="M5" s="76">
        <v>1</v>
      </c>
      <c r="N5" s="77">
        <f>SUM(E5:M5)</f>
        <v>8</v>
      </c>
      <c r="O5" s="78">
        <f aca="true" t="shared" si="0" ref="O5:O19">N5*TimKost</f>
        <v>8936</v>
      </c>
      <c r="P5" s="17"/>
      <c r="Q5" s="17"/>
      <c r="R5" s="18"/>
      <c r="S5" s="18"/>
      <c r="T5" s="18"/>
      <c r="U5" s="18"/>
    </row>
    <row r="6" spans="2:21" s="4" customFormat="1" ht="24" customHeight="1">
      <c r="B6" s="118" t="str">
        <f>Översikt!$B$7&amp;"."&amp;ROW()-4</f>
        <v>A 5.2</v>
      </c>
      <c r="C6" s="395"/>
      <c r="D6" s="15" t="s">
        <v>10</v>
      </c>
      <c r="E6" s="16">
        <v>1</v>
      </c>
      <c r="F6" s="16">
        <v>2</v>
      </c>
      <c r="G6" s="16">
        <v>2</v>
      </c>
      <c r="H6" s="16">
        <v>1</v>
      </c>
      <c r="I6" s="16">
        <v>1</v>
      </c>
      <c r="J6" s="16">
        <v>0</v>
      </c>
      <c r="K6" s="16">
        <v>1</v>
      </c>
      <c r="L6" s="16">
        <v>1</v>
      </c>
      <c r="M6" s="16">
        <v>1</v>
      </c>
      <c r="N6" s="50">
        <f aca="true" t="shared" si="1" ref="N6:N19">SUM(E6:M6)</f>
        <v>10</v>
      </c>
      <c r="O6" s="51">
        <f t="shared" si="0"/>
        <v>11170</v>
      </c>
      <c r="P6" s="17"/>
      <c r="Q6" s="17"/>
      <c r="R6" s="18"/>
      <c r="S6" s="18"/>
      <c r="T6" s="18"/>
      <c r="U6" s="18"/>
    </row>
    <row r="7" spans="2:21" s="4" customFormat="1" ht="24" customHeight="1" thickBot="1">
      <c r="B7" s="122" t="str">
        <f>Översikt!$B$7&amp;"."&amp;ROW()-4</f>
        <v>A 5.3</v>
      </c>
      <c r="C7" s="396"/>
      <c r="D7" s="79" t="s">
        <v>11</v>
      </c>
      <c r="E7" s="80">
        <v>1</v>
      </c>
      <c r="F7" s="80">
        <v>2</v>
      </c>
      <c r="G7" s="80">
        <v>2</v>
      </c>
      <c r="H7" s="80">
        <v>1</v>
      </c>
      <c r="I7" s="80">
        <v>1</v>
      </c>
      <c r="J7" s="80">
        <v>0</v>
      </c>
      <c r="K7" s="80">
        <v>1</v>
      </c>
      <c r="L7" s="80">
        <v>1</v>
      </c>
      <c r="M7" s="80">
        <v>1</v>
      </c>
      <c r="N7" s="81">
        <f t="shared" si="1"/>
        <v>10</v>
      </c>
      <c r="O7" s="82">
        <f t="shared" si="0"/>
        <v>11170</v>
      </c>
      <c r="P7" s="17"/>
      <c r="Q7" s="17"/>
      <c r="R7" s="18"/>
      <c r="S7" s="18"/>
      <c r="T7" s="18"/>
      <c r="U7" s="18"/>
    </row>
    <row r="8" spans="2:21" s="4" customFormat="1" ht="24" customHeight="1">
      <c r="B8" s="121" t="str">
        <f>Översikt!$B$7&amp;"."&amp;ROW()-4</f>
        <v>A 5.4</v>
      </c>
      <c r="C8" s="394" t="s">
        <v>33</v>
      </c>
      <c r="D8" s="105" t="s">
        <v>2</v>
      </c>
      <c r="E8" s="76">
        <v>1</v>
      </c>
      <c r="F8" s="76">
        <v>1</v>
      </c>
      <c r="G8" s="76">
        <v>1</v>
      </c>
      <c r="H8" s="76">
        <v>0</v>
      </c>
      <c r="I8" s="76">
        <v>1</v>
      </c>
      <c r="J8" s="76">
        <v>0</v>
      </c>
      <c r="K8" s="76">
        <v>0</v>
      </c>
      <c r="L8" s="76">
        <v>1</v>
      </c>
      <c r="M8" s="76">
        <v>1</v>
      </c>
      <c r="N8" s="77">
        <f t="shared" si="1"/>
        <v>6</v>
      </c>
      <c r="O8" s="78">
        <f t="shared" si="0"/>
        <v>6702</v>
      </c>
      <c r="P8" s="17"/>
      <c r="Q8" s="17"/>
      <c r="R8" s="18"/>
      <c r="S8" s="18"/>
      <c r="T8" s="18"/>
      <c r="U8" s="18"/>
    </row>
    <row r="9" spans="2:21" s="4" customFormat="1" ht="24" customHeight="1">
      <c r="B9" s="118" t="str">
        <f>Översikt!$B$7&amp;"."&amp;ROW()-4</f>
        <v>A 5.5</v>
      </c>
      <c r="C9" s="395"/>
      <c r="D9" s="102" t="s">
        <v>10</v>
      </c>
      <c r="E9" s="16">
        <v>1</v>
      </c>
      <c r="F9" s="16">
        <v>2</v>
      </c>
      <c r="G9" s="16">
        <v>2</v>
      </c>
      <c r="H9" s="16">
        <v>0</v>
      </c>
      <c r="I9" s="16">
        <v>1</v>
      </c>
      <c r="J9" s="16">
        <v>0</v>
      </c>
      <c r="K9" s="16">
        <v>0</v>
      </c>
      <c r="L9" s="16">
        <v>1</v>
      </c>
      <c r="M9" s="16">
        <v>1</v>
      </c>
      <c r="N9" s="50">
        <f t="shared" si="1"/>
        <v>8</v>
      </c>
      <c r="O9" s="51">
        <f t="shared" si="0"/>
        <v>8936</v>
      </c>
      <c r="P9" s="17"/>
      <c r="Q9" s="17"/>
      <c r="R9" s="18"/>
      <c r="S9" s="18"/>
      <c r="T9" s="18"/>
      <c r="U9" s="18"/>
    </row>
    <row r="10" spans="2:21" s="4" customFormat="1" ht="24" customHeight="1" thickBot="1">
      <c r="B10" s="122" t="str">
        <f>Översikt!$B$7&amp;"."&amp;ROW()-4</f>
        <v>A 5.6</v>
      </c>
      <c r="C10" s="396"/>
      <c r="D10" s="106" t="s">
        <v>11</v>
      </c>
      <c r="E10" s="80">
        <v>1</v>
      </c>
      <c r="F10" s="80">
        <v>2</v>
      </c>
      <c r="G10" s="80">
        <v>2</v>
      </c>
      <c r="H10" s="80">
        <v>0</v>
      </c>
      <c r="I10" s="80">
        <v>1</v>
      </c>
      <c r="J10" s="80">
        <v>0</v>
      </c>
      <c r="K10" s="80">
        <v>0</v>
      </c>
      <c r="L10" s="80">
        <v>1</v>
      </c>
      <c r="M10" s="80">
        <v>1</v>
      </c>
      <c r="N10" s="81">
        <f t="shared" si="1"/>
        <v>8</v>
      </c>
      <c r="O10" s="82">
        <f t="shared" si="0"/>
        <v>8936</v>
      </c>
      <c r="P10" s="17"/>
      <c r="Q10" s="17"/>
      <c r="R10" s="18"/>
      <c r="S10" s="18"/>
      <c r="T10" s="18"/>
      <c r="U10" s="18"/>
    </row>
    <row r="11" spans="2:21" s="4" customFormat="1" ht="24" customHeight="1">
      <c r="B11" s="121" t="str">
        <f>Översikt!$B$7&amp;"."&amp;ROW()-4</f>
        <v>A 5.7</v>
      </c>
      <c r="C11" s="394" t="s">
        <v>35</v>
      </c>
      <c r="D11" s="105" t="s">
        <v>2</v>
      </c>
      <c r="E11" s="76">
        <v>1</v>
      </c>
      <c r="F11" s="76">
        <v>2</v>
      </c>
      <c r="G11" s="76">
        <v>1</v>
      </c>
      <c r="H11" s="76">
        <v>1</v>
      </c>
      <c r="I11" s="76">
        <v>1</v>
      </c>
      <c r="J11" s="76">
        <v>0</v>
      </c>
      <c r="K11" s="76">
        <v>1</v>
      </c>
      <c r="L11" s="76">
        <v>1</v>
      </c>
      <c r="M11" s="76">
        <v>1</v>
      </c>
      <c r="N11" s="77">
        <f t="shared" si="1"/>
        <v>9</v>
      </c>
      <c r="O11" s="78">
        <f t="shared" si="0"/>
        <v>10053</v>
      </c>
      <c r="P11" s="17"/>
      <c r="Q11" s="17"/>
      <c r="R11" s="18"/>
      <c r="S11" s="18"/>
      <c r="T11" s="18"/>
      <c r="U11" s="18"/>
    </row>
    <row r="12" spans="2:21" s="4" customFormat="1" ht="24" customHeight="1">
      <c r="B12" s="118" t="str">
        <f>Översikt!$B$7&amp;"."&amp;ROW()-4</f>
        <v>A 5.8</v>
      </c>
      <c r="C12" s="395"/>
      <c r="D12" s="102" t="s">
        <v>10</v>
      </c>
      <c r="E12" s="16">
        <v>1</v>
      </c>
      <c r="F12" s="16">
        <v>4</v>
      </c>
      <c r="G12" s="16">
        <v>2</v>
      </c>
      <c r="H12" s="16">
        <v>1</v>
      </c>
      <c r="I12" s="16">
        <v>1</v>
      </c>
      <c r="J12" s="16">
        <v>0</v>
      </c>
      <c r="K12" s="16">
        <v>1</v>
      </c>
      <c r="L12" s="16">
        <v>1</v>
      </c>
      <c r="M12" s="16">
        <v>1</v>
      </c>
      <c r="N12" s="50">
        <f t="shared" si="1"/>
        <v>12</v>
      </c>
      <c r="O12" s="51">
        <f t="shared" si="0"/>
        <v>13404</v>
      </c>
      <c r="P12" s="17"/>
      <c r="Q12" s="17"/>
      <c r="R12" s="18"/>
      <c r="S12" s="18"/>
      <c r="T12" s="18"/>
      <c r="U12" s="18"/>
    </row>
    <row r="13" spans="2:21" s="4" customFormat="1" ht="24" customHeight="1" thickBot="1">
      <c r="B13" s="122" t="str">
        <f>Översikt!$B$7&amp;"."&amp;ROW()-4</f>
        <v>A 5.9</v>
      </c>
      <c r="C13" s="396"/>
      <c r="D13" s="106" t="s">
        <v>11</v>
      </c>
      <c r="E13" s="80">
        <v>1</v>
      </c>
      <c r="F13" s="80">
        <v>4</v>
      </c>
      <c r="G13" s="80">
        <v>2</v>
      </c>
      <c r="H13" s="80">
        <v>1</v>
      </c>
      <c r="I13" s="80">
        <v>1</v>
      </c>
      <c r="J13" s="80">
        <v>0</v>
      </c>
      <c r="K13" s="80">
        <v>1</v>
      </c>
      <c r="L13" s="80">
        <v>1</v>
      </c>
      <c r="M13" s="80">
        <v>1</v>
      </c>
      <c r="N13" s="81">
        <f t="shared" si="1"/>
        <v>12</v>
      </c>
      <c r="O13" s="82">
        <f t="shared" si="0"/>
        <v>13404</v>
      </c>
      <c r="P13" s="17"/>
      <c r="Q13" s="17"/>
      <c r="R13" s="18"/>
      <c r="S13" s="18"/>
      <c r="T13" s="18"/>
      <c r="U13" s="18"/>
    </row>
    <row r="14" spans="2:21" s="4" customFormat="1" ht="24" customHeight="1">
      <c r="B14" s="121" t="str">
        <f>Översikt!$B$7&amp;"."&amp;ROW()-4</f>
        <v>A 5.10</v>
      </c>
      <c r="C14" s="394" t="s">
        <v>32</v>
      </c>
      <c r="D14" s="105" t="s">
        <v>2</v>
      </c>
      <c r="E14" s="76">
        <v>2</v>
      </c>
      <c r="F14" s="76">
        <v>2</v>
      </c>
      <c r="G14" s="76">
        <v>1</v>
      </c>
      <c r="H14" s="76">
        <v>0</v>
      </c>
      <c r="I14" s="76">
        <v>1</v>
      </c>
      <c r="J14" s="76">
        <v>0</v>
      </c>
      <c r="K14" s="76">
        <v>0</v>
      </c>
      <c r="L14" s="76">
        <v>1</v>
      </c>
      <c r="M14" s="76">
        <v>1</v>
      </c>
      <c r="N14" s="77">
        <f t="shared" si="1"/>
        <v>8</v>
      </c>
      <c r="O14" s="78">
        <f t="shared" si="0"/>
        <v>8936</v>
      </c>
      <c r="P14" s="17"/>
      <c r="Q14" s="17"/>
      <c r="R14" s="18"/>
      <c r="S14" s="18"/>
      <c r="T14" s="18"/>
      <c r="U14" s="18"/>
    </row>
    <row r="15" spans="2:21" s="4" customFormat="1" ht="24" customHeight="1">
      <c r="B15" s="118" t="str">
        <f>Översikt!$B$7&amp;"."&amp;ROW()-4</f>
        <v>A 5.11</v>
      </c>
      <c r="C15" s="395"/>
      <c r="D15" s="102" t="s">
        <v>10</v>
      </c>
      <c r="E15" s="16">
        <v>2</v>
      </c>
      <c r="F15" s="16">
        <v>4</v>
      </c>
      <c r="G15" s="16">
        <v>2</v>
      </c>
      <c r="H15" s="16">
        <v>0</v>
      </c>
      <c r="I15" s="16">
        <v>1</v>
      </c>
      <c r="J15" s="16">
        <v>0</v>
      </c>
      <c r="K15" s="16">
        <v>0</v>
      </c>
      <c r="L15" s="16">
        <v>1</v>
      </c>
      <c r="M15" s="16">
        <v>1</v>
      </c>
      <c r="N15" s="50">
        <f t="shared" si="1"/>
        <v>11</v>
      </c>
      <c r="O15" s="51">
        <f t="shared" si="0"/>
        <v>12287</v>
      </c>
      <c r="P15" s="17"/>
      <c r="Q15" s="17"/>
      <c r="R15" s="18"/>
      <c r="S15" s="18"/>
      <c r="T15" s="18"/>
      <c r="U15" s="18"/>
    </row>
    <row r="16" spans="2:21" s="4" customFormat="1" ht="24" customHeight="1" thickBot="1">
      <c r="B16" s="122" t="str">
        <f>Översikt!$B$7&amp;"."&amp;ROW()-4</f>
        <v>A 5.12</v>
      </c>
      <c r="C16" s="396"/>
      <c r="D16" s="106" t="s">
        <v>11</v>
      </c>
      <c r="E16" s="80">
        <v>2</v>
      </c>
      <c r="F16" s="80">
        <v>4</v>
      </c>
      <c r="G16" s="80">
        <v>2</v>
      </c>
      <c r="H16" s="80">
        <v>0</v>
      </c>
      <c r="I16" s="80">
        <v>1</v>
      </c>
      <c r="J16" s="80">
        <v>0</v>
      </c>
      <c r="K16" s="80">
        <v>0</v>
      </c>
      <c r="L16" s="80">
        <v>1</v>
      </c>
      <c r="M16" s="80">
        <v>1</v>
      </c>
      <c r="N16" s="81">
        <f t="shared" si="1"/>
        <v>11</v>
      </c>
      <c r="O16" s="82">
        <f t="shared" si="0"/>
        <v>12287</v>
      </c>
      <c r="P16" s="17"/>
      <c r="Q16" s="17"/>
      <c r="R16" s="18"/>
      <c r="S16" s="18"/>
      <c r="T16" s="18"/>
      <c r="U16" s="18"/>
    </row>
    <row r="17" spans="2:21" s="4" customFormat="1" ht="24" customHeight="1">
      <c r="B17" s="121" t="str">
        <f>Översikt!$B$7&amp;"."&amp;ROW()-4</f>
        <v>A 5.13</v>
      </c>
      <c r="C17" s="394" t="s">
        <v>31</v>
      </c>
      <c r="D17" s="105" t="s">
        <v>2</v>
      </c>
      <c r="E17" s="76">
        <v>2</v>
      </c>
      <c r="F17" s="76">
        <v>2</v>
      </c>
      <c r="G17" s="76">
        <v>1</v>
      </c>
      <c r="H17" s="76">
        <v>0</v>
      </c>
      <c r="I17" s="76">
        <v>1</v>
      </c>
      <c r="J17" s="76">
        <v>0</v>
      </c>
      <c r="K17" s="76">
        <v>0</v>
      </c>
      <c r="L17" s="76">
        <v>1</v>
      </c>
      <c r="M17" s="76">
        <v>1</v>
      </c>
      <c r="N17" s="77">
        <f t="shared" si="1"/>
        <v>8</v>
      </c>
      <c r="O17" s="78">
        <f t="shared" si="0"/>
        <v>8936</v>
      </c>
      <c r="P17" s="17"/>
      <c r="Q17" s="17"/>
      <c r="R17" s="18"/>
      <c r="S17" s="18"/>
      <c r="T17" s="18"/>
      <c r="U17" s="18"/>
    </row>
    <row r="18" spans="2:21" s="4" customFormat="1" ht="24" customHeight="1">
      <c r="B18" s="118" t="str">
        <f>Översikt!$B$7&amp;"."&amp;ROW()-4</f>
        <v>A 5.14</v>
      </c>
      <c r="C18" s="395"/>
      <c r="D18" s="102" t="s">
        <v>10</v>
      </c>
      <c r="E18" s="16">
        <v>2</v>
      </c>
      <c r="F18" s="16">
        <v>4</v>
      </c>
      <c r="G18" s="16">
        <v>2</v>
      </c>
      <c r="H18" s="16">
        <v>0</v>
      </c>
      <c r="I18" s="16">
        <v>1</v>
      </c>
      <c r="J18" s="16">
        <v>0</v>
      </c>
      <c r="K18" s="16">
        <v>0</v>
      </c>
      <c r="L18" s="16">
        <v>1</v>
      </c>
      <c r="M18" s="16">
        <v>1</v>
      </c>
      <c r="N18" s="50">
        <f t="shared" si="1"/>
        <v>11</v>
      </c>
      <c r="O18" s="51">
        <f t="shared" si="0"/>
        <v>12287</v>
      </c>
      <c r="P18" s="17"/>
      <c r="Q18" s="17"/>
      <c r="R18" s="18"/>
      <c r="S18" s="18"/>
      <c r="T18" s="18"/>
      <c r="U18" s="18"/>
    </row>
    <row r="19" spans="2:21" s="4" customFormat="1" ht="24" customHeight="1" thickBot="1">
      <c r="B19" s="122" t="str">
        <f>Översikt!$B$7&amp;"."&amp;ROW()-4</f>
        <v>A 5.15</v>
      </c>
      <c r="C19" s="396"/>
      <c r="D19" s="106" t="s">
        <v>11</v>
      </c>
      <c r="E19" s="80">
        <v>2</v>
      </c>
      <c r="F19" s="80">
        <v>4</v>
      </c>
      <c r="G19" s="80">
        <v>2</v>
      </c>
      <c r="H19" s="80">
        <v>0</v>
      </c>
      <c r="I19" s="80">
        <v>1</v>
      </c>
      <c r="J19" s="80">
        <v>0</v>
      </c>
      <c r="K19" s="80">
        <v>0</v>
      </c>
      <c r="L19" s="80">
        <v>1</v>
      </c>
      <c r="M19" s="80">
        <v>1</v>
      </c>
      <c r="N19" s="81">
        <f t="shared" si="1"/>
        <v>11</v>
      </c>
      <c r="O19" s="82">
        <f t="shared" si="0"/>
        <v>12287</v>
      </c>
      <c r="P19" s="17"/>
      <c r="Q19" s="17"/>
      <c r="R19" s="18"/>
      <c r="S19" s="18"/>
      <c r="T19" s="18"/>
      <c r="U19" s="18"/>
    </row>
    <row r="20" spans="2:21" s="9" customFormat="1" ht="24" customHeight="1">
      <c r="B20" s="120"/>
      <c r="C20" s="21"/>
      <c r="D20" s="21"/>
      <c r="E20" s="22"/>
      <c r="F20" s="22"/>
      <c r="G20" s="22"/>
      <c r="H20" s="22"/>
      <c r="I20" s="22"/>
      <c r="J20" s="22"/>
      <c r="K20" s="22"/>
      <c r="L20" s="22"/>
      <c r="M20" s="22"/>
      <c r="N20" s="23"/>
      <c r="O20" s="24"/>
      <c r="P20" s="25"/>
      <c r="Q20" s="25"/>
      <c r="R20" s="26"/>
      <c r="S20" s="26"/>
      <c r="T20" s="26"/>
      <c r="U20" s="26"/>
    </row>
    <row r="21" spans="2:21" s="6" customFormat="1" ht="24" customHeight="1">
      <c r="B21" s="119"/>
      <c r="C21" s="18"/>
      <c r="D21" s="18"/>
      <c r="E21" s="27"/>
      <c r="F21" s="27"/>
      <c r="G21" s="27"/>
      <c r="H21" s="27"/>
      <c r="I21" s="27"/>
      <c r="J21" s="27"/>
      <c r="K21" s="27"/>
      <c r="L21" s="27"/>
      <c r="M21" s="27"/>
      <c r="N21" s="28"/>
      <c r="O21" s="29"/>
      <c r="P21" s="30"/>
      <c r="Q21" s="30"/>
      <c r="R21" s="30"/>
      <c r="S21" s="30"/>
      <c r="T21" s="30"/>
      <c r="U21" s="30"/>
    </row>
    <row r="22" spans="2:21" s="6" customFormat="1" ht="24" customHeight="1">
      <c r="B22" s="119"/>
      <c r="C22" s="18"/>
      <c r="D22" s="18"/>
      <c r="E22" s="27"/>
      <c r="F22" s="27"/>
      <c r="G22" s="27"/>
      <c r="H22" s="27"/>
      <c r="I22" s="27"/>
      <c r="J22" s="27"/>
      <c r="K22" s="27"/>
      <c r="L22" s="27"/>
      <c r="M22" s="27"/>
      <c r="N22" s="28"/>
      <c r="O22" s="29"/>
      <c r="P22" s="30"/>
      <c r="Q22" s="30"/>
      <c r="R22" s="30"/>
      <c r="S22" s="30"/>
      <c r="T22" s="30"/>
      <c r="U22" s="30"/>
    </row>
    <row r="23" spans="2:21" s="6" customFormat="1" ht="30" customHeight="1">
      <c r="B23" s="119"/>
      <c r="C23" s="18"/>
      <c r="D23" s="18"/>
      <c r="E23" s="27"/>
      <c r="F23" s="27"/>
      <c r="G23" s="27"/>
      <c r="H23" s="27"/>
      <c r="I23" s="27"/>
      <c r="J23" s="27"/>
      <c r="K23" s="27"/>
      <c r="L23" s="27"/>
      <c r="M23" s="27"/>
      <c r="N23" s="28"/>
      <c r="O23" s="29"/>
      <c r="P23" s="30"/>
      <c r="Q23" s="30"/>
      <c r="R23" s="30"/>
      <c r="S23" s="30"/>
      <c r="T23" s="30"/>
      <c r="U23" s="30"/>
    </row>
    <row r="24" spans="2:21" s="6" customFormat="1" ht="30" customHeight="1">
      <c r="B24" s="119"/>
      <c r="C24" s="18"/>
      <c r="D24" s="18"/>
      <c r="E24" s="27"/>
      <c r="F24" s="27"/>
      <c r="G24" s="27"/>
      <c r="H24" s="27"/>
      <c r="I24" s="27"/>
      <c r="J24" s="27"/>
      <c r="K24" s="27"/>
      <c r="L24" s="27"/>
      <c r="M24" s="27"/>
      <c r="N24" s="28"/>
      <c r="O24" s="29"/>
      <c r="P24" s="30"/>
      <c r="Q24" s="30"/>
      <c r="R24" s="30"/>
      <c r="S24" s="30"/>
      <c r="T24" s="30"/>
      <c r="U24" s="30"/>
    </row>
    <row r="25" spans="2:21" s="6" customFormat="1" ht="30" customHeight="1">
      <c r="B25" s="119"/>
      <c r="C25" s="18"/>
      <c r="D25" s="18"/>
      <c r="E25" s="27"/>
      <c r="F25" s="27"/>
      <c r="G25" s="27"/>
      <c r="H25" s="27"/>
      <c r="I25" s="27"/>
      <c r="J25" s="27"/>
      <c r="K25" s="27"/>
      <c r="L25" s="27"/>
      <c r="M25" s="27"/>
      <c r="N25" s="28"/>
      <c r="O25" s="29"/>
      <c r="P25" s="30"/>
      <c r="Q25" s="30"/>
      <c r="R25" s="30"/>
      <c r="S25" s="30"/>
      <c r="T25" s="30"/>
      <c r="U25" s="30"/>
    </row>
    <row r="26" spans="2:21" s="6" customFormat="1" ht="30" customHeight="1">
      <c r="B26" s="119"/>
      <c r="C26" s="18"/>
      <c r="D26" s="18"/>
      <c r="E26" s="27"/>
      <c r="F26" s="27"/>
      <c r="G26" s="27"/>
      <c r="H26" s="27"/>
      <c r="I26" s="27"/>
      <c r="J26" s="27"/>
      <c r="K26" s="27"/>
      <c r="L26" s="27"/>
      <c r="M26" s="27"/>
      <c r="N26" s="28"/>
      <c r="O26" s="29"/>
      <c r="P26" s="30"/>
      <c r="Q26" s="30"/>
      <c r="R26" s="30"/>
      <c r="S26" s="30"/>
      <c r="T26" s="30"/>
      <c r="U26" s="30"/>
    </row>
    <row r="27" spans="2:21" s="6" customFormat="1" ht="30" customHeight="1">
      <c r="B27" s="119"/>
      <c r="C27" s="18"/>
      <c r="D27" s="18"/>
      <c r="E27" s="27"/>
      <c r="F27" s="27"/>
      <c r="G27" s="27"/>
      <c r="H27" s="27"/>
      <c r="I27" s="27"/>
      <c r="J27" s="27"/>
      <c r="K27" s="27"/>
      <c r="L27" s="27"/>
      <c r="M27" s="27"/>
      <c r="N27" s="28"/>
      <c r="O27" s="29"/>
      <c r="P27" s="30"/>
      <c r="Q27" s="30"/>
      <c r="R27" s="30"/>
      <c r="S27" s="30"/>
      <c r="T27" s="30"/>
      <c r="U27" s="30"/>
    </row>
    <row r="28" spans="2:21" s="6" customFormat="1" ht="30" customHeight="1">
      <c r="B28" s="119"/>
      <c r="C28" s="18"/>
      <c r="D28" s="18"/>
      <c r="E28" s="27"/>
      <c r="F28" s="27"/>
      <c r="G28" s="27"/>
      <c r="H28" s="27"/>
      <c r="I28" s="27"/>
      <c r="J28" s="27"/>
      <c r="K28" s="27"/>
      <c r="L28" s="27"/>
      <c r="M28" s="27"/>
      <c r="N28" s="28"/>
      <c r="O28" s="29"/>
      <c r="P28" s="30"/>
      <c r="Q28" s="30"/>
      <c r="R28" s="30"/>
      <c r="S28" s="30"/>
      <c r="T28" s="30"/>
      <c r="U28" s="30"/>
    </row>
    <row r="29" spans="2:21" s="6" customFormat="1" ht="30" customHeight="1">
      <c r="B29" s="119"/>
      <c r="C29" s="18"/>
      <c r="D29" s="18"/>
      <c r="E29" s="27"/>
      <c r="F29" s="27"/>
      <c r="G29" s="27"/>
      <c r="H29" s="27"/>
      <c r="I29" s="27"/>
      <c r="J29" s="27"/>
      <c r="K29" s="27"/>
      <c r="L29" s="27"/>
      <c r="M29" s="27"/>
      <c r="N29" s="28"/>
      <c r="O29" s="29"/>
      <c r="P29" s="30"/>
      <c r="Q29" s="30"/>
      <c r="R29" s="30"/>
      <c r="S29" s="30"/>
      <c r="T29" s="30"/>
      <c r="U29" s="30"/>
    </row>
    <row r="30" spans="2:21" s="6" customFormat="1" ht="30" customHeight="1">
      <c r="B30" s="119"/>
      <c r="C30" s="18"/>
      <c r="D30" s="18"/>
      <c r="E30" s="27"/>
      <c r="F30" s="27"/>
      <c r="G30" s="27"/>
      <c r="H30" s="27"/>
      <c r="I30" s="27"/>
      <c r="J30" s="27"/>
      <c r="K30" s="27"/>
      <c r="L30" s="27"/>
      <c r="M30" s="27"/>
      <c r="N30" s="28"/>
      <c r="O30" s="29"/>
      <c r="P30" s="30"/>
      <c r="Q30" s="30"/>
      <c r="R30" s="30"/>
      <c r="S30" s="30"/>
      <c r="T30" s="30"/>
      <c r="U30" s="30"/>
    </row>
    <row r="31" spans="2:21" s="6" customFormat="1" ht="30" customHeight="1">
      <c r="B31" s="119"/>
      <c r="C31" s="18"/>
      <c r="D31" s="18"/>
      <c r="E31" s="27"/>
      <c r="F31" s="27"/>
      <c r="G31" s="27"/>
      <c r="H31" s="27"/>
      <c r="I31" s="27"/>
      <c r="J31" s="27"/>
      <c r="K31" s="27"/>
      <c r="L31" s="27"/>
      <c r="M31" s="27"/>
      <c r="N31" s="28"/>
      <c r="O31" s="29"/>
      <c r="P31" s="30"/>
      <c r="Q31" s="30"/>
      <c r="R31" s="30"/>
      <c r="S31" s="30"/>
      <c r="T31" s="30"/>
      <c r="U31" s="30"/>
    </row>
    <row r="32" spans="2:21" s="6" customFormat="1" ht="30" customHeight="1">
      <c r="B32" s="119"/>
      <c r="C32" s="31"/>
      <c r="D32" s="31"/>
      <c r="E32" s="30"/>
      <c r="F32" s="30"/>
      <c r="G32" s="30"/>
      <c r="H32" s="30"/>
      <c r="I32" s="30"/>
      <c r="J32" s="30"/>
      <c r="K32" s="30"/>
      <c r="L32" s="30"/>
      <c r="M32" s="30"/>
      <c r="N32" s="30"/>
      <c r="O32" s="32"/>
      <c r="P32" s="30"/>
      <c r="Q32" s="30"/>
      <c r="R32" s="30"/>
      <c r="S32" s="30"/>
      <c r="T32" s="30"/>
      <c r="U32" s="30"/>
    </row>
    <row r="33" spans="2:21" s="6" customFormat="1" ht="30" customHeight="1">
      <c r="B33" s="119"/>
      <c r="C33" s="31"/>
      <c r="D33" s="31"/>
      <c r="E33" s="30"/>
      <c r="F33" s="30"/>
      <c r="G33" s="30"/>
      <c r="H33" s="30"/>
      <c r="I33" s="30"/>
      <c r="J33" s="30"/>
      <c r="K33" s="30"/>
      <c r="L33" s="30"/>
      <c r="M33" s="30"/>
      <c r="N33" s="30"/>
      <c r="O33" s="32"/>
      <c r="P33" s="30"/>
      <c r="Q33" s="30"/>
      <c r="R33" s="30"/>
      <c r="S33" s="30"/>
      <c r="T33" s="30"/>
      <c r="U33" s="30"/>
    </row>
    <row r="34" spans="2:21" s="6" customFormat="1" ht="30" customHeight="1">
      <c r="B34" s="119"/>
      <c r="C34" s="31"/>
      <c r="D34" s="31"/>
      <c r="E34" s="30"/>
      <c r="F34" s="30"/>
      <c r="G34" s="30"/>
      <c r="H34" s="30"/>
      <c r="I34" s="30"/>
      <c r="J34" s="30"/>
      <c r="K34" s="30"/>
      <c r="L34" s="30"/>
      <c r="M34" s="30"/>
      <c r="N34" s="30"/>
      <c r="O34" s="32"/>
      <c r="P34" s="30"/>
      <c r="Q34" s="30"/>
      <c r="R34" s="30"/>
      <c r="S34" s="30"/>
      <c r="T34" s="30"/>
      <c r="U34" s="30"/>
    </row>
    <row r="35" spans="2:21" s="6" customFormat="1" ht="30" customHeight="1">
      <c r="B35" s="119"/>
      <c r="C35" s="31"/>
      <c r="D35" s="31"/>
      <c r="E35" s="30"/>
      <c r="F35" s="30"/>
      <c r="G35" s="30"/>
      <c r="H35" s="30"/>
      <c r="I35" s="30"/>
      <c r="J35" s="30"/>
      <c r="K35" s="30"/>
      <c r="L35" s="30"/>
      <c r="M35" s="30"/>
      <c r="N35" s="30"/>
      <c r="O35" s="32"/>
      <c r="P35" s="30"/>
      <c r="Q35" s="30"/>
      <c r="R35" s="30"/>
      <c r="S35" s="30"/>
      <c r="T35" s="30"/>
      <c r="U35" s="30"/>
    </row>
    <row r="36" spans="2:21" s="6" customFormat="1" ht="30" customHeight="1">
      <c r="B36" s="119"/>
      <c r="C36" s="31"/>
      <c r="D36" s="31"/>
      <c r="E36" s="30"/>
      <c r="F36" s="30"/>
      <c r="G36" s="30"/>
      <c r="H36" s="30"/>
      <c r="I36" s="30"/>
      <c r="J36" s="30"/>
      <c r="K36" s="30"/>
      <c r="L36" s="30"/>
      <c r="M36" s="30"/>
      <c r="N36" s="30"/>
      <c r="O36" s="32"/>
      <c r="P36" s="30"/>
      <c r="Q36" s="30"/>
      <c r="R36" s="30"/>
      <c r="S36" s="30"/>
      <c r="T36" s="30"/>
      <c r="U36" s="30"/>
    </row>
    <row r="37" spans="2:21" s="6" customFormat="1" ht="30" customHeight="1">
      <c r="B37" s="119"/>
      <c r="C37" s="31"/>
      <c r="D37" s="31"/>
      <c r="E37" s="30"/>
      <c r="F37" s="30"/>
      <c r="G37" s="30"/>
      <c r="H37" s="30"/>
      <c r="I37" s="30"/>
      <c r="J37" s="30"/>
      <c r="K37" s="30"/>
      <c r="L37" s="30"/>
      <c r="M37" s="30"/>
      <c r="N37" s="30"/>
      <c r="O37" s="32"/>
      <c r="P37" s="30"/>
      <c r="Q37" s="30"/>
      <c r="R37" s="30"/>
      <c r="S37" s="30"/>
      <c r="T37" s="30"/>
      <c r="U37" s="30"/>
    </row>
    <row r="38" spans="2:21" s="6" customFormat="1" ht="30" customHeight="1">
      <c r="B38" s="119"/>
      <c r="C38" s="31"/>
      <c r="D38" s="31"/>
      <c r="E38" s="30"/>
      <c r="F38" s="30"/>
      <c r="G38" s="30"/>
      <c r="H38" s="30"/>
      <c r="I38" s="30"/>
      <c r="J38" s="30"/>
      <c r="K38" s="30"/>
      <c r="L38" s="30"/>
      <c r="M38" s="30"/>
      <c r="N38" s="30"/>
      <c r="O38" s="32"/>
      <c r="P38" s="30"/>
      <c r="Q38" s="30"/>
      <c r="R38" s="30"/>
      <c r="S38" s="30"/>
      <c r="T38" s="30"/>
      <c r="U38" s="30"/>
    </row>
    <row r="39" spans="2:21" s="6" customFormat="1" ht="30" customHeight="1">
      <c r="B39" s="119"/>
      <c r="C39" s="31"/>
      <c r="D39" s="31"/>
      <c r="E39" s="30"/>
      <c r="F39" s="30"/>
      <c r="G39" s="30"/>
      <c r="H39" s="30"/>
      <c r="I39" s="30"/>
      <c r="J39" s="30"/>
      <c r="K39" s="30"/>
      <c r="L39" s="30"/>
      <c r="M39" s="30"/>
      <c r="N39" s="30"/>
      <c r="O39" s="32"/>
      <c r="P39" s="30"/>
      <c r="Q39" s="30"/>
      <c r="R39" s="30"/>
      <c r="S39" s="30"/>
      <c r="T39" s="30"/>
      <c r="U39" s="30"/>
    </row>
    <row r="40" spans="2:21" s="6" customFormat="1" ht="30" customHeight="1">
      <c r="B40" s="119"/>
      <c r="C40" s="31"/>
      <c r="D40" s="31"/>
      <c r="E40" s="30"/>
      <c r="F40" s="30"/>
      <c r="G40" s="30"/>
      <c r="H40" s="30"/>
      <c r="I40" s="30"/>
      <c r="J40" s="30"/>
      <c r="K40" s="30"/>
      <c r="L40" s="30"/>
      <c r="M40" s="30"/>
      <c r="N40" s="30"/>
      <c r="O40" s="32"/>
      <c r="P40" s="30"/>
      <c r="Q40" s="30"/>
      <c r="R40" s="30"/>
      <c r="S40" s="30"/>
      <c r="T40" s="30"/>
      <c r="U40" s="30"/>
    </row>
    <row r="41" spans="2:21" s="6" customFormat="1" ht="30" customHeight="1">
      <c r="B41" s="119"/>
      <c r="C41" s="31"/>
      <c r="D41" s="31"/>
      <c r="E41" s="30"/>
      <c r="F41" s="30"/>
      <c r="G41" s="30"/>
      <c r="H41" s="30"/>
      <c r="I41" s="30"/>
      <c r="J41" s="30"/>
      <c r="K41" s="30"/>
      <c r="L41" s="30"/>
      <c r="M41" s="30"/>
      <c r="N41" s="30"/>
      <c r="O41" s="32"/>
      <c r="P41" s="30"/>
      <c r="Q41" s="30"/>
      <c r="R41" s="30"/>
      <c r="S41" s="30"/>
      <c r="T41" s="30"/>
      <c r="U41" s="30"/>
    </row>
    <row r="42" spans="2:21" s="6" customFormat="1" ht="30" customHeight="1">
      <c r="B42" s="119"/>
      <c r="C42" s="31"/>
      <c r="D42" s="31"/>
      <c r="E42" s="30"/>
      <c r="F42" s="30"/>
      <c r="G42" s="30"/>
      <c r="H42" s="30"/>
      <c r="I42" s="30"/>
      <c r="J42" s="30"/>
      <c r="K42" s="30"/>
      <c r="L42" s="30"/>
      <c r="M42" s="30"/>
      <c r="N42" s="30"/>
      <c r="O42" s="32"/>
      <c r="P42" s="30"/>
      <c r="Q42" s="30"/>
      <c r="R42" s="30"/>
      <c r="S42" s="30"/>
      <c r="T42" s="30"/>
      <c r="U42" s="30"/>
    </row>
    <row r="43" spans="2:21" s="6" customFormat="1" ht="30" customHeight="1">
      <c r="B43" s="119"/>
      <c r="C43" s="31"/>
      <c r="D43" s="31"/>
      <c r="E43" s="30"/>
      <c r="F43" s="30"/>
      <c r="G43" s="30"/>
      <c r="H43" s="30"/>
      <c r="I43" s="30"/>
      <c r="J43" s="30"/>
      <c r="K43" s="30"/>
      <c r="L43" s="30"/>
      <c r="M43" s="30"/>
      <c r="N43" s="30"/>
      <c r="O43" s="32"/>
      <c r="P43" s="30"/>
      <c r="Q43" s="30"/>
      <c r="R43" s="30"/>
      <c r="S43" s="30"/>
      <c r="T43" s="30"/>
      <c r="U43" s="30"/>
    </row>
    <row r="44" spans="2:21" s="6" customFormat="1" ht="30" customHeight="1">
      <c r="B44" s="119"/>
      <c r="C44" s="31"/>
      <c r="D44" s="31"/>
      <c r="E44" s="30"/>
      <c r="F44" s="30"/>
      <c r="G44" s="30"/>
      <c r="H44" s="30"/>
      <c r="I44" s="30"/>
      <c r="J44" s="30"/>
      <c r="K44" s="30"/>
      <c r="L44" s="30"/>
      <c r="M44" s="30"/>
      <c r="N44" s="30"/>
      <c r="O44" s="32"/>
      <c r="P44" s="30"/>
      <c r="Q44" s="30"/>
      <c r="R44" s="30"/>
      <c r="S44" s="30"/>
      <c r="T44" s="30"/>
      <c r="U44" s="30"/>
    </row>
    <row r="45" spans="2:21" s="6" customFormat="1" ht="30" customHeight="1">
      <c r="B45" s="119"/>
      <c r="C45" s="31"/>
      <c r="D45" s="31"/>
      <c r="E45" s="30"/>
      <c r="F45" s="30"/>
      <c r="G45" s="30"/>
      <c r="H45" s="30"/>
      <c r="I45" s="30"/>
      <c r="J45" s="30"/>
      <c r="K45" s="30"/>
      <c r="L45" s="30"/>
      <c r="M45" s="30"/>
      <c r="N45" s="30"/>
      <c r="O45" s="32"/>
      <c r="P45" s="30"/>
      <c r="Q45" s="30"/>
      <c r="R45" s="30"/>
      <c r="S45" s="30"/>
      <c r="T45" s="30"/>
      <c r="U45" s="30"/>
    </row>
    <row r="46" spans="2:21" s="6" customFormat="1" ht="30" customHeight="1">
      <c r="B46" s="119"/>
      <c r="C46" s="31"/>
      <c r="D46" s="31"/>
      <c r="E46" s="30"/>
      <c r="F46" s="30"/>
      <c r="G46" s="30"/>
      <c r="H46" s="30"/>
      <c r="I46" s="30"/>
      <c r="J46" s="30"/>
      <c r="K46" s="30"/>
      <c r="L46" s="30"/>
      <c r="M46" s="30"/>
      <c r="N46" s="30"/>
      <c r="O46" s="32"/>
      <c r="P46" s="30"/>
      <c r="Q46" s="30"/>
      <c r="R46" s="30"/>
      <c r="S46" s="30"/>
      <c r="T46" s="30"/>
      <c r="U46" s="30"/>
    </row>
    <row r="47" spans="2:21" s="6" customFormat="1" ht="30" customHeight="1">
      <c r="B47" s="119"/>
      <c r="C47" s="31"/>
      <c r="D47" s="31"/>
      <c r="E47" s="30"/>
      <c r="F47" s="30"/>
      <c r="G47" s="30"/>
      <c r="H47" s="30"/>
      <c r="I47" s="30"/>
      <c r="J47" s="30"/>
      <c r="K47" s="30"/>
      <c r="L47" s="30"/>
      <c r="M47" s="30"/>
      <c r="N47" s="30"/>
      <c r="O47" s="32"/>
      <c r="P47" s="30"/>
      <c r="Q47" s="30"/>
      <c r="R47" s="30"/>
      <c r="S47" s="30"/>
      <c r="T47" s="30"/>
      <c r="U47" s="30"/>
    </row>
    <row r="48" spans="2:21" s="6" customFormat="1" ht="30" customHeight="1">
      <c r="B48" s="119"/>
      <c r="C48" s="31"/>
      <c r="D48" s="31"/>
      <c r="E48" s="30"/>
      <c r="F48" s="30"/>
      <c r="G48" s="30"/>
      <c r="H48" s="30"/>
      <c r="I48" s="30"/>
      <c r="J48" s="30"/>
      <c r="K48" s="30"/>
      <c r="L48" s="30"/>
      <c r="M48" s="30"/>
      <c r="N48" s="30"/>
      <c r="O48" s="32"/>
      <c r="P48" s="30"/>
      <c r="Q48" s="30"/>
      <c r="R48" s="30"/>
      <c r="S48" s="30"/>
      <c r="T48" s="30"/>
      <c r="U48" s="30"/>
    </row>
    <row r="49" spans="2:21" s="6" customFormat="1" ht="30" customHeight="1">
      <c r="B49" s="119"/>
      <c r="C49" s="31"/>
      <c r="D49" s="31"/>
      <c r="E49" s="30"/>
      <c r="F49" s="30"/>
      <c r="G49" s="30"/>
      <c r="H49" s="30"/>
      <c r="I49" s="30"/>
      <c r="J49" s="30"/>
      <c r="K49" s="30"/>
      <c r="L49" s="30"/>
      <c r="M49" s="30"/>
      <c r="N49" s="30"/>
      <c r="O49" s="32"/>
      <c r="P49" s="30"/>
      <c r="Q49" s="30"/>
      <c r="R49" s="30"/>
      <c r="S49" s="30"/>
      <c r="T49" s="30"/>
      <c r="U49" s="30"/>
    </row>
    <row r="50" spans="2:21" s="6" customFormat="1" ht="30" customHeight="1">
      <c r="B50" s="119"/>
      <c r="C50" s="31"/>
      <c r="D50" s="31"/>
      <c r="E50" s="30"/>
      <c r="F50" s="30"/>
      <c r="G50" s="30"/>
      <c r="H50" s="30"/>
      <c r="I50" s="30"/>
      <c r="J50" s="30"/>
      <c r="K50" s="30"/>
      <c r="L50" s="30"/>
      <c r="M50" s="30"/>
      <c r="N50" s="30"/>
      <c r="O50" s="32"/>
      <c r="P50" s="30"/>
      <c r="Q50" s="30"/>
      <c r="R50" s="30"/>
      <c r="S50" s="30"/>
      <c r="T50" s="30"/>
      <c r="U50" s="30"/>
    </row>
    <row r="51" spans="2:21" s="6" customFormat="1" ht="30" customHeight="1">
      <c r="B51" s="119"/>
      <c r="C51" s="31"/>
      <c r="D51" s="31"/>
      <c r="E51" s="30"/>
      <c r="F51" s="30"/>
      <c r="G51" s="30"/>
      <c r="H51" s="30"/>
      <c r="I51" s="30"/>
      <c r="J51" s="30"/>
      <c r="K51" s="30"/>
      <c r="L51" s="30"/>
      <c r="M51" s="30"/>
      <c r="N51" s="30"/>
      <c r="O51" s="32"/>
      <c r="P51" s="30"/>
      <c r="Q51" s="30"/>
      <c r="R51" s="30"/>
      <c r="S51" s="30"/>
      <c r="T51" s="30"/>
      <c r="U51" s="30"/>
    </row>
    <row r="52" spans="2:21" s="6" customFormat="1" ht="30" customHeight="1">
      <c r="B52" s="119"/>
      <c r="C52" s="31"/>
      <c r="D52" s="31"/>
      <c r="E52" s="30"/>
      <c r="F52" s="30"/>
      <c r="G52" s="30"/>
      <c r="H52" s="30"/>
      <c r="I52" s="30"/>
      <c r="J52" s="30"/>
      <c r="K52" s="30"/>
      <c r="L52" s="30"/>
      <c r="M52" s="30"/>
      <c r="N52" s="30"/>
      <c r="O52" s="32"/>
      <c r="P52" s="30"/>
      <c r="Q52" s="30"/>
      <c r="R52" s="30"/>
      <c r="S52" s="30"/>
      <c r="T52" s="30"/>
      <c r="U52" s="30"/>
    </row>
    <row r="53" spans="2:21" s="6" customFormat="1" ht="30" customHeight="1">
      <c r="B53" s="119"/>
      <c r="C53" s="31"/>
      <c r="D53" s="31"/>
      <c r="E53" s="30"/>
      <c r="F53" s="30"/>
      <c r="G53" s="30"/>
      <c r="H53" s="30"/>
      <c r="I53" s="30"/>
      <c r="J53" s="30"/>
      <c r="K53" s="30"/>
      <c r="L53" s="30"/>
      <c r="M53" s="30"/>
      <c r="N53" s="30"/>
      <c r="O53" s="32"/>
      <c r="P53" s="30"/>
      <c r="Q53" s="30"/>
      <c r="R53" s="30"/>
      <c r="S53" s="30"/>
      <c r="T53" s="30"/>
      <c r="U53" s="30"/>
    </row>
    <row r="54" spans="2:21" s="6" customFormat="1" ht="30" customHeight="1">
      <c r="B54" s="119"/>
      <c r="C54" s="31"/>
      <c r="D54" s="31"/>
      <c r="E54" s="30"/>
      <c r="F54" s="30"/>
      <c r="G54" s="30"/>
      <c r="H54" s="30"/>
      <c r="I54" s="30"/>
      <c r="J54" s="30"/>
      <c r="K54" s="30"/>
      <c r="L54" s="30"/>
      <c r="M54" s="30"/>
      <c r="N54" s="30"/>
      <c r="O54" s="32"/>
      <c r="P54" s="30"/>
      <c r="Q54" s="30"/>
      <c r="R54" s="30"/>
      <c r="S54" s="30"/>
      <c r="T54" s="30"/>
      <c r="U54" s="30"/>
    </row>
    <row r="55" spans="2:21" s="6" customFormat="1" ht="30" customHeight="1">
      <c r="B55" s="119"/>
      <c r="C55" s="31"/>
      <c r="D55" s="31"/>
      <c r="E55" s="30"/>
      <c r="F55" s="30"/>
      <c r="G55" s="30"/>
      <c r="H55" s="30"/>
      <c r="I55" s="30"/>
      <c r="J55" s="30"/>
      <c r="K55" s="30"/>
      <c r="L55" s="30"/>
      <c r="M55" s="30"/>
      <c r="N55" s="30"/>
      <c r="O55" s="32"/>
      <c r="P55" s="30"/>
      <c r="Q55" s="30"/>
      <c r="R55" s="30"/>
      <c r="S55" s="30"/>
      <c r="T55" s="30"/>
      <c r="U55" s="30"/>
    </row>
    <row r="56" spans="2:21" s="6" customFormat="1" ht="30" customHeight="1">
      <c r="B56" s="119"/>
      <c r="C56" s="31"/>
      <c r="D56" s="31"/>
      <c r="E56" s="30"/>
      <c r="F56" s="30"/>
      <c r="G56" s="30"/>
      <c r="H56" s="30"/>
      <c r="I56" s="30"/>
      <c r="J56" s="30"/>
      <c r="K56" s="30"/>
      <c r="L56" s="30"/>
      <c r="M56" s="30"/>
      <c r="N56" s="30"/>
      <c r="O56" s="32"/>
      <c r="P56" s="30"/>
      <c r="Q56" s="30"/>
      <c r="R56" s="30"/>
      <c r="S56" s="30"/>
      <c r="T56" s="30"/>
      <c r="U56" s="30"/>
    </row>
    <row r="57" spans="2:21" s="6" customFormat="1" ht="30" customHeight="1">
      <c r="B57" s="119"/>
      <c r="C57" s="31"/>
      <c r="D57" s="31"/>
      <c r="E57" s="30"/>
      <c r="F57" s="30"/>
      <c r="G57" s="30"/>
      <c r="H57" s="30"/>
      <c r="I57" s="30"/>
      <c r="J57" s="30"/>
      <c r="K57" s="30"/>
      <c r="L57" s="30"/>
      <c r="M57" s="30"/>
      <c r="N57" s="30"/>
      <c r="O57" s="32"/>
      <c r="P57" s="30"/>
      <c r="Q57" s="30"/>
      <c r="R57" s="30"/>
      <c r="S57" s="30"/>
      <c r="T57" s="30"/>
      <c r="U57" s="30"/>
    </row>
    <row r="58" spans="2:21" s="6" customFormat="1" ht="30" customHeight="1">
      <c r="B58" s="119"/>
      <c r="C58" s="31"/>
      <c r="D58" s="31"/>
      <c r="E58" s="30"/>
      <c r="F58" s="30"/>
      <c r="G58" s="30"/>
      <c r="H58" s="30"/>
      <c r="I58" s="30"/>
      <c r="J58" s="30"/>
      <c r="K58" s="30"/>
      <c r="L58" s="30"/>
      <c r="M58" s="30"/>
      <c r="N58" s="30"/>
      <c r="O58" s="32"/>
      <c r="P58" s="30"/>
      <c r="Q58" s="30"/>
      <c r="R58" s="30"/>
      <c r="S58" s="30"/>
      <c r="T58" s="30"/>
      <c r="U58" s="30"/>
    </row>
    <row r="59" spans="2:21" s="6" customFormat="1" ht="30" customHeight="1">
      <c r="B59" s="119"/>
      <c r="C59" s="31"/>
      <c r="D59" s="31"/>
      <c r="E59" s="30"/>
      <c r="F59" s="30"/>
      <c r="G59" s="30"/>
      <c r="H59" s="30"/>
      <c r="I59" s="30"/>
      <c r="J59" s="30"/>
      <c r="K59" s="30"/>
      <c r="L59" s="30"/>
      <c r="M59" s="30"/>
      <c r="N59" s="30"/>
      <c r="O59" s="32"/>
      <c r="P59" s="30"/>
      <c r="Q59" s="30"/>
      <c r="R59" s="30"/>
      <c r="S59" s="30"/>
      <c r="T59" s="30"/>
      <c r="U59" s="30"/>
    </row>
    <row r="60" spans="2:21" s="6" customFormat="1" ht="30" customHeight="1">
      <c r="B60" s="119"/>
      <c r="C60" s="31"/>
      <c r="D60" s="31"/>
      <c r="E60" s="30"/>
      <c r="F60" s="30"/>
      <c r="G60" s="30"/>
      <c r="H60" s="30"/>
      <c r="I60" s="30"/>
      <c r="J60" s="30"/>
      <c r="K60" s="30"/>
      <c r="L60" s="30"/>
      <c r="M60" s="30"/>
      <c r="N60" s="30"/>
      <c r="O60" s="32"/>
      <c r="P60" s="30"/>
      <c r="Q60" s="30"/>
      <c r="R60" s="30"/>
      <c r="S60" s="30"/>
      <c r="T60" s="30"/>
      <c r="U60" s="30"/>
    </row>
    <row r="61" spans="2:21" s="6" customFormat="1" ht="30" customHeight="1">
      <c r="B61" s="119"/>
      <c r="C61" s="31"/>
      <c r="D61" s="31"/>
      <c r="E61" s="30"/>
      <c r="F61" s="30"/>
      <c r="G61" s="30"/>
      <c r="H61" s="30"/>
      <c r="I61" s="30"/>
      <c r="J61" s="30"/>
      <c r="K61" s="30"/>
      <c r="L61" s="30"/>
      <c r="M61" s="30"/>
      <c r="N61" s="30"/>
      <c r="O61" s="32"/>
      <c r="P61" s="30"/>
      <c r="Q61" s="30"/>
      <c r="R61" s="30"/>
      <c r="S61" s="30"/>
      <c r="T61" s="30"/>
      <c r="U61" s="30"/>
    </row>
    <row r="62" spans="2:21" s="6" customFormat="1" ht="30" customHeight="1">
      <c r="B62" s="119"/>
      <c r="C62" s="31"/>
      <c r="D62" s="31"/>
      <c r="E62" s="30"/>
      <c r="F62" s="30"/>
      <c r="G62" s="30"/>
      <c r="H62" s="30"/>
      <c r="I62" s="30"/>
      <c r="J62" s="30"/>
      <c r="K62" s="30"/>
      <c r="L62" s="30"/>
      <c r="M62" s="30"/>
      <c r="N62" s="30"/>
      <c r="O62" s="32"/>
      <c r="P62" s="30"/>
      <c r="Q62" s="30"/>
      <c r="R62" s="30"/>
      <c r="S62" s="30"/>
      <c r="T62" s="30"/>
      <c r="U62" s="30"/>
    </row>
    <row r="63" spans="2:21" s="6" customFormat="1" ht="30" customHeight="1">
      <c r="B63" s="119"/>
      <c r="C63" s="31"/>
      <c r="D63" s="31"/>
      <c r="E63" s="30"/>
      <c r="F63" s="30"/>
      <c r="G63" s="30"/>
      <c r="H63" s="30"/>
      <c r="I63" s="30"/>
      <c r="J63" s="30"/>
      <c r="K63" s="30"/>
      <c r="L63" s="30"/>
      <c r="M63" s="30"/>
      <c r="N63" s="30"/>
      <c r="O63" s="32"/>
      <c r="P63" s="30"/>
      <c r="Q63" s="30"/>
      <c r="R63" s="30"/>
      <c r="S63" s="30"/>
      <c r="T63" s="30"/>
      <c r="U63" s="30"/>
    </row>
    <row r="64" spans="2:21" s="6" customFormat="1" ht="30" customHeight="1">
      <c r="B64" s="119"/>
      <c r="C64" s="31"/>
      <c r="D64" s="31"/>
      <c r="E64" s="30"/>
      <c r="F64" s="30"/>
      <c r="G64" s="30"/>
      <c r="H64" s="30"/>
      <c r="I64" s="30"/>
      <c r="J64" s="30"/>
      <c r="K64" s="30"/>
      <c r="L64" s="30"/>
      <c r="M64" s="30"/>
      <c r="N64" s="30"/>
      <c r="O64" s="32"/>
      <c r="P64" s="30"/>
      <c r="Q64" s="30"/>
      <c r="R64" s="30"/>
      <c r="S64" s="30"/>
      <c r="T64" s="30"/>
      <c r="U64" s="30"/>
    </row>
    <row r="65" spans="2:21" s="6" customFormat="1" ht="30" customHeight="1">
      <c r="B65" s="119"/>
      <c r="C65" s="31"/>
      <c r="D65" s="31"/>
      <c r="E65" s="30"/>
      <c r="F65" s="30"/>
      <c r="G65" s="30"/>
      <c r="H65" s="30"/>
      <c r="I65" s="30"/>
      <c r="J65" s="30"/>
      <c r="K65" s="30"/>
      <c r="L65" s="30"/>
      <c r="M65" s="30"/>
      <c r="N65" s="30"/>
      <c r="O65" s="32"/>
      <c r="P65" s="30"/>
      <c r="Q65" s="30"/>
      <c r="R65" s="30"/>
      <c r="S65" s="30"/>
      <c r="T65" s="30"/>
      <c r="U65" s="30"/>
    </row>
    <row r="66" spans="2:21" s="6" customFormat="1" ht="30" customHeight="1">
      <c r="B66" s="119"/>
      <c r="C66" s="31"/>
      <c r="D66" s="31"/>
      <c r="E66" s="30"/>
      <c r="F66" s="30"/>
      <c r="G66" s="30"/>
      <c r="H66" s="30"/>
      <c r="I66" s="30"/>
      <c r="J66" s="30"/>
      <c r="K66" s="30"/>
      <c r="L66" s="30"/>
      <c r="M66" s="30"/>
      <c r="N66" s="30"/>
      <c r="O66" s="32"/>
      <c r="P66" s="30"/>
      <c r="Q66" s="30"/>
      <c r="R66" s="30"/>
      <c r="S66" s="30"/>
      <c r="T66" s="30"/>
      <c r="U66" s="30"/>
    </row>
    <row r="67" spans="2:21" s="6" customFormat="1" ht="30" customHeight="1">
      <c r="B67" s="119"/>
      <c r="C67" s="31"/>
      <c r="D67" s="31"/>
      <c r="E67" s="30"/>
      <c r="F67" s="30"/>
      <c r="G67" s="30"/>
      <c r="H67" s="30"/>
      <c r="I67" s="30"/>
      <c r="J67" s="30"/>
      <c r="K67" s="30"/>
      <c r="L67" s="30"/>
      <c r="M67" s="30"/>
      <c r="N67" s="30"/>
      <c r="O67" s="32"/>
      <c r="P67" s="30"/>
      <c r="Q67" s="30"/>
      <c r="R67" s="30"/>
      <c r="S67" s="30"/>
      <c r="T67" s="30"/>
      <c r="U67" s="30"/>
    </row>
    <row r="68" spans="2:21" s="6" customFormat="1" ht="30" customHeight="1">
      <c r="B68" s="119"/>
      <c r="C68" s="31"/>
      <c r="D68" s="31"/>
      <c r="E68" s="30"/>
      <c r="F68" s="30"/>
      <c r="G68" s="30"/>
      <c r="H68" s="30"/>
      <c r="I68" s="30"/>
      <c r="J68" s="30"/>
      <c r="K68" s="30"/>
      <c r="L68" s="30"/>
      <c r="M68" s="30"/>
      <c r="N68" s="30"/>
      <c r="O68" s="32"/>
      <c r="P68" s="30"/>
      <c r="Q68" s="30"/>
      <c r="R68" s="30"/>
      <c r="S68" s="30"/>
      <c r="T68" s="30"/>
      <c r="U68" s="30"/>
    </row>
    <row r="69" spans="2:21" s="6" customFormat="1" ht="30" customHeight="1">
      <c r="B69" s="119"/>
      <c r="C69" s="31"/>
      <c r="D69" s="31"/>
      <c r="E69" s="30"/>
      <c r="F69" s="30"/>
      <c r="G69" s="30"/>
      <c r="H69" s="30"/>
      <c r="I69" s="30"/>
      <c r="J69" s="30"/>
      <c r="K69" s="30"/>
      <c r="L69" s="30"/>
      <c r="M69" s="30"/>
      <c r="N69" s="30"/>
      <c r="O69" s="32"/>
      <c r="P69" s="30"/>
      <c r="Q69" s="30"/>
      <c r="R69" s="30"/>
      <c r="S69" s="30"/>
      <c r="T69" s="30"/>
      <c r="U69" s="30"/>
    </row>
    <row r="70" spans="2:21" s="6" customFormat="1" ht="30" customHeight="1">
      <c r="B70" s="119"/>
      <c r="C70" s="31"/>
      <c r="D70" s="31"/>
      <c r="E70" s="30"/>
      <c r="F70" s="30"/>
      <c r="G70" s="30"/>
      <c r="H70" s="30"/>
      <c r="I70" s="30"/>
      <c r="J70" s="30"/>
      <c r="K70" s="30"/>
      <c r="L70" s="30"/>
      <c r="M70" s="30"/>
      <c r="N70" s="30"/>
      <c r="O70" s="32"/>
      <c r="P70" s="30"/>
      <c r="Q70" s="30"/>
      <c r="R70" s="30"/>
      <c r="S70" s="30"/>
      <c r="T70" s="30"/>
      <c r="U70" s="30"/>
    </row>
    <row r="71" spans="2:21" s="6" customFormat="1" ht="30" customHeight="1">
      <c r="B71" s="119"/>
      <c r="C71" s="31"/>
      <c r="D71" s="31"/>
      <c r="E71" s="30"/>
      <c r="F71" s="30"/>
      <c r="G71" s="30"/>
      <c r="H71" s="30"/>
      <c r="I71" s="30"/>
      <c r="J71" s="30"/>
      <c r="K71" s="30"/>
      <c r="L71" s="30"/>
      <c r="M71" s="30"/>
      <c r="N71" s="30"/>
      <c r="O71" s="32"/>
      <c r="P71" s="30"/>
      <c r="Q71" s="30"/>
      <c r="R71" s="30"/>
      <c r="S71" s="30"/>
      <c r="T71" s="30"/>
      <c r="U71" s="30"/>
    </row>
    <row r="72" spans="2:21" s="6" customFormat="1" ht="30" customHeight="1">
      <c r="B72" s="119"/>
      <c r="C72" s="31"/>
      <c r="D72" s="31"/>
      <c r="E72" s="30"/>
      <c r="F72" s="30"/>
      <c r="G72" s="30"/>
      <c r="H72" s="30"/>
      <c r="I72" s="30"/>
      <c r="J72" s="30"/>
      <c r="K72" s="30"/>
      <c r="L72" s="30"/>
      <c r="M72" s="30"/>
      <c r="N72" s="30"/>
      <c r="O72" s="32"/>
      <c r="P72" s="30"/>
      <c r="Q72" s="30"/>
      <c r="R72" s="30"/>
      <c r="S72" s="30"/>
      <c r="T72" s="30"/>
      <c r="U72" s="30"/>
    </row>
    <row r="73" spans="2:21" s="6" customFormat="1" ht="30" customHeight="1">
      <c r="B73" s="119"/>
      <c r="C73" s="31"/>
      <c r="D73" s="31"/>
      <c r="E73" s="30"/>
      <c r="F73" s="30"/>
      <c r="G73" s="30"/>
      <c r="H73" s="30"/>
      <c r="I73" s="30"/>
      <c r="J73" s="30"/>
      <c r="K73" s="30"/>
      <c r="L73" s="30"/>
      <c r="M73" s="30"/>
      <c r="N73" s="30"/>
      <c r="O73" s="32"/>
      <c r="P73" s="30"/>
      <c r="Q73" s="30"/>
      <c r="R73" s="30"/>
      <c r="S73" s="30"/>
      <c r="T73" s="30"/>
      <c r="U73" s="30"/>
    </row>
    <row r="74" spans="2:21" s="6" customFormat="1" ht="30" customHeight="1">
      <c r="B74" s="119"/>
      <c r="C74" s="31"/>
      <c r="D74" s="31"/>
      <c r="E74" s="30"/>
      <c r="F74" s="30"/>
      <c r="G74" s="30"/>
      <c r="H74" s="30"/>
      <c r="I74" s="30"/>
      <c r="J74" s="30"/>
      <c r="K74" s="30"/>
      <c r="L74" s="30"/>
      <c r="M74" s="30"/>
      <c r="N74" s="30"/>
      <c r="O74" s="32"/>
      <c r="P74" s="30"/>
      <c r="Q74" s="30"/>
      <c r="R74" s="30"/>
      <c r="S74" s="30"/>
      <c r="T74" s="30"/>
      <c r="U74" s="30"/>
    </row>
    <row r="75" spans="2:21" s="6" customFormat="1" ht="30" customHeight="1">
      <c r="B75" s="119"/>
      <c r="C75" s="31"/>
      <c r="D75" s="31"/>
      <c r="E75" s="30"/>
      <c r="F75" s="30"/>
      <c r="G75" s="30"/>
      <c r="H75" s="30"/>
      <c r="I75" s="30"/>
      <c r="J75" s="30"/>
      <c r="K75" s="30"/>
      <c r="L75" s="30"/>
      <c r="M75" s="30"/>
      <c r="N75" s="30"/>
      <c r="O75" s="32"/>
      <c r="P75" s="30"/>
      <c r="Q75" s="30"/>
      <c r="R75" s="30"/>
      <c r="S75" s="30"/>
      <c r="T75" s="30"/>
      <c r="U75" s="30"/>
    </row>
    <row r="76" spans="2:21" s="6" customFormat="1" ht="30" customHeight="1">
      <c r="B76" s="119"/>
      <c r="C76" s="31"/>
      <c r="D76" s="31"/>
      <c r="E76" s="30"/>
      <c r="F76" s="30"/>
      <c r="G76" s="30"/>
      <c r="H76" s="30"/>
      <c r="I76" s="30"/>
      <c r="J76" s="30"/>
      <c r="K76" s="30"/>
      <c r="L76" s="30"/>
      <c r="M76" s="30"/>
      <c r="N76" s="30"/>
      <c r="O76" s="32"/>
      <c r="P76" s="30"/>
      <c r="Q76" s="30"/>
      <c r="R76" s="30"/>
      <c r="S76" s="30"/>
      <c r="T76" s="30"/>
      <c r="U76" s="30"/>
    </row>
    <row r="77" spans="2:21" s="6" customFormat="1" ht="30" customHeight="1">
      <c r="B77" s="119"/>
      <c r="C77" s="31"/>
      <c r="D77" s="31"/>
      <c r="E77" s="30"/>
      <c r="F77" s="30"/>
      <c r="G77" s="30"/>
      <c r="H77" s="30"/>
      <c r="I77" s="30"/>
      <c r="J77" s="30"/>
      <c r="K77" s="30"/>
      <c r="L77" s="30"/>
      <c r="M77" s="30"/>
      <c r="N77" s="30"/>
      <c r="O77" s="32"/>
      <c r="P77" s="30"/>
      <c r="Q77" s="30"/>
      <c r="R77" s="30"/>
      <c r="S77" s="30"/>
      <c r="T77" s="30"/>
      <c r="U77" s="30"/>
    </row>
    <row r="78" spans="2:21" s="6" customFormat="1" ht="30" customHeight="1">
      <c r="B78" s="119"/>
      <c r="C78" s="31"/>
      <c r="D78" s="31"/>
      <c r="E78" s="30"/>
      <c r="F78" s="30"/>
      <c r="G78" s="30"/>
      <c r="H78" s="30"/>
      <c r="I78" s="30"/>
      <c r="J78" s="30"/>
      <c r="K78" s="30"/>
      <c r="L78" s="30"/>
      <c r="M78" s="30"/>
      <c r="N78" s="30"/>
      <c r="O78" s="32"/>
      <c r="P78" s="30"/>
      <c r="Q78" s="30"/>
      <c r="R78" s="30"/>
      <c r="S78" s="30"/>
      <c r="T78" s="30"/>
      <c r="U78" s="30"/>
    </row>
    <row r="79" spans="2:21" s="6" customFormat="1" ht="30" customHeight="1">
      <c r="B79" s="119"/>
      <c r="C79" s="31"/>
      <c r="D79" s="31"/>
      <c r="E79" s="30"/>
      <c r="F79" s="30"/>
      <c r="G79" s="30"/>
      <c r="H79" s="30"/>
      <c r="I79" s="30"/>
      <c r="J79" s="30"/>
      <c r="K79" s="30"/>
      <c r="L79" s="30"/>
      <c r="M79" s="30"/>
      <c r="N79" s="30"/>
      <c r="O79" s="32"/>
      <c r="P79" s="30"/>
      <c r="Q79" s="30"/>
      <c r="R79" s="30"/>
      <c r="S79" s="30"/>
      <c r="T79" s="30"/>
      <c r="U79" s="30"/>
    </row>
    <row r="80" spans="2:21" s="6" customFormat="1" ht="30" customHeight="1">
      <c r="B80" s="119"/>
      <c r="C80" s="31"/>
      <c r="D80" s="31"/>
      <c r="E80" s="30"/>
      <c r="F80" s="30"/>
      <c r="G80" s="30"/>
      <c r="H80" s="30"/>
      <c r="I80" s="30"/>
      <c r="J80" s="30"/>
      <c r="K80" s="30"/>
      <c r="L80" s="30"/>
      <c r="M80" s="30"/>
      <c r="N80" s="30"/>
      <c r="O80" s="32"/>
      <c r="P80" s="30"/>
      <c r="Q80" s="30"/>
      <c r="R80" s="30"/>
      <c r="S80" s="30"/>
      <c r="T80" s="30"/>
      <c r="U80" s="30"/>
    </row>
    <row r="81" spans="2:21" s="6" customFormat="1" ht="30" customHeight="1">
      <c r="B81" s="119"/>
      <c r="C81" s="31"/>
      <c r="D81" s="31"/>
      <c r="E81" s="30"/>
      <c r="F81" s="30"/>
      <c r="G81" s="30"/>
      <c r="H81" s="30"/>
      <c r="I81" s="30"/>
      <c r="J81" s="30"/>
      <c r="K81" s="30"/>
      <c r="L81" s="30"/>
      <c r="M81" s="30"/>
      <c r="N81" s="30"/>
      <c r="O81" s="32"/>
      <c r="P81" s="30"/>
      <c r="Q81" s="30"/>
      <c r="R81" s="30"/>
      <c r="S81" s="30"/>
      <c r="T81" s="30"/>
      <c r="U81" s="30"/>
    </row>
    <row r="82" spans="2:21" s="6" customFormat="1" ht="30" customHeight="1">
      <c r="B82" s="119"/>
      <c r="C82" s="31"/>
      <c r="D82" s="31"/>
      <c r="E82" s="30"/>
      <c r="F82" s="30"/>
      <c r="G82" s="30"/>
      <c r="H82" s="30"/>
      <c r="I82" s="30"/>
      <c r="J82" s="30"/>
      <c r="K82" s="30"/>
      <c r="L82" s="30"/>
      <c r="M82" s="30"/>
      <c r="N82" s="30"/>
      <c r="O82" s="32"/>
      <c r="P82" s="30"/>
      <c r="Q82" s="30"/>
      <c r="R82" s="30"/>
      <c r="S82" s="30"/>
      <c r="T82" s="30"/>
      <c r="U82" s="30"/>
    </row>
    <row r="83" spans="2:21" s="6" customFormat="1" ht="30" customHeight="1">
      <c r="B83" s="119"/>
      <c r="C83" s="31"/>
      <c r="D83" s="31"/>
      <c r="E83" s="30"/>
      <c r="F83" s="30"/>
      <c r="G83" s="30"/>
      <c r="H83" s="30"/>
      <c r="I83" s="30"/>
      <c r="J83" s="30"/>
      <c r="K83" s="30"/>
      <c r="L83" s="30"/>
      <c r="M83" s="30"/>
      <c r="N83" s="30"/>
      <c r="O83" s="32"/>
      <c r="P83" s="30"/>
      <c r="Q83" s="30"/>
      <c r="R83" s="30"/>
      <c r="S83" s="30"/>
      <c r="T83" s="30"/>
      <c r="U83" s="30"/>
    </row>
    <row r="84" spans="2:21" s="6" customFormat="1" ht="30" customHeight="1">
      <c r="B84" s="119"/>
      <c r="C84" s="31"/>
      <c r="D84" s="31"/>
      <c r="E84" s="30"/>
      <c r="F84" s="30"/>
      <c r="G84" s="30"/>
      <c r="H84" s="30"/>
      <c r="I84" s="30"/>
      <c r="J84" s="30"/>
      <c r="K84" s="30"/>
      <c r="L84" s="30"/>
      <c r="M84" s="30"/>
      <c r="N84" s="30"/>
      <c r="O84" s="32"/>
      <c r="P84" s="30"/>
      <c r="Q84" s="30"/>
      <c r="R84" s="30"/>
      <c r="S84" s="30"/>
      <c r="T84" s="30"/>
      <c r="U84" s="30"/>
    </row>
    <row r="85" spans="2:21" s="6" customFormat="1" ht="30" customHeight="1">
      <c r="B85" s="119"/>
      <c r="C85" s="31"/>
      <c r="D85" s="31"/>
      <c r="E85" s="30"/>
      <c r="F85" s="30"/>
      <c r="G85" s="30"/>
      <c r="H85" s="30"/>
      <c r="I85" s="30"/>
      <c r="J85" s="30"/>
      <c r="K85" s="30"/>
      <c r="L85" s="30"/>
      <c r="M85" s="30"/>
      <c r="N85" s="30"/>
      <c r="O85" s="32"/>
      <c r="P85" s="30"/>
      <c r="Q85" s="30"/>
      <c r="R85" s="30"/>
      <c r="S85" s="30"/>
      <c r="T85" s="30"/>
      <c r="U85" s="30"/>
    </row>
    <row r="86" spans="2:21" s="6" customFormat="1" ht="30" customHeight="1">
      <c r="B86" s="119"/>
      <c r="C86" s="31"/>
      <c r="D86" s="31"/>
      <c r="E86" s="30"/>
      <c r="F86" s="30"/>
      <c r="G86" s="30"/>
      <c r="H86" s="30"/>
      <c r="I86" s="30"/>
      <c r="J86" s="30"/>
      <c r="K86" s="30"/>
      <c r="L86" s="30"/>
      <c r="M86" s="30"/>
      <c r="N86" s="30"/>
      <c r="O86" s="32"/>
      <c r="P86" s="30"/>
      <c r="Q86" s="30"/>
      <c r="R86" s="30"/>
      <c r="S86" s="30"/>
      <c r="T86" s="30"/>
      <c r="U86" s="30"/>
    </row>
    <row r="87" spans="2:21" s="6" customFormat="1" ht="30" customHeight="1">
      <c r="B87" s="119"/>
      <c r="C87" s="31"/>
      <c r="D87" s="31"/>
      <c r="E87" s="30"/>
      <c r="F87" s="30"/>
      <c r="G87" s="30"/>
      <c r="H87" s="30"/>
      <c r="I87" s="30"/>
      <c r="J87" s="30"/>
      <c r="K87" s="30"/>
      <c r="L87" s="30"/>
      <c r="M87" s="30"/>
      <c r="N87" s="30"/>
      <c r="O87" s="32"/>
      <c r="P87" s="30"/>
      <c r="Q87" s="30"/>
      <c r="R87" s="30"/>
      <c r="S87" s="30"/>
      <c r="T87" s="30"/>
      <c r="U87" s="30"/>
    </row>
    <row r="88" spans="2:21" s="6" customFormat="1" ht="30" customHeight="1">
      <c r="B88" s="119"/>
      <c r="C88" s="31"/>
      <c r="D88" s="31"/>
      <c r="E88" s="30"/>
      <c r="F88" s="30"/>
      <c r="G88" s="30"/>
      <c r="H88" s="30"/>
      <c r="I88" s="30"/>
      <c r="J88" s="30"/>
      <c r="K88" s="30"/>
      <c r="L88" s="30"/>
      <c r="M88" s="30"/>
      <c r="N88" s="30"/>
      <c r="O88" s="32"/>
      <c r="P88" s="30"/>
      <c r="Q88" s="30"/>
      <c r="R88" s="30"/>
      <c r="S88" s="30"/>
      <c r="T88" s="30"/>
      <c r="U88" s="30"/>
    </row>
    <row r="89" spans="2:21" s="6" customFormat="1" ht="30" customHeight="1">
      <c r="B89" s="119"/>
      <c r="C89" s="31"/>
      <c r="D89" s="31"/>
      <c r="E89" s="30"/>
      <c r="F89" s="30"/>
      <c r="G89" s="30"/>
      <c r="H89" s="30"/>
      <c r="I89" s="30"/>
      <c r="J89" s="30"/>
      <c r="K89" s="30"/>
      <c r="L89" s="30"/>
      <c r="M89" s="30"/>
      <c r="N89" s="30"/>
      <c r="O89" s="32"/>
      <c r="P89" s="30"/>
      <c r="Q89" s="30"/>
      <c r="R89" s="30"/>
      <c r="S89" s="30"/>
      <c r="T89" s="30"/>
      <c r="U89" s="30"/>
    </row>
    <row r="90" spans="2:21" s="6" customFormat="1" ht="30" customHeight="1">
      <c r="B90" s="119"/>
      <c r="C90" s="31"/>
      <c r="D90" s="31"/>
      <c r="E90" s="30"/>
      <c r="F90" s="30"/>
      <c r="G90" s="30"/>
      <c r="H90" s="30"/>
      <c r="I90" s="30"/>
      <c r="J90" s="30"/>
      <c r="K90" s="30"/>
      <c r="L90" s="30"/>
      <c r="M90" s="30"/>
      <c r="N90" s="30"/>
      <c r="O90" s="32"/>
      <c r="P90" s="30"/>
      <c r="Q90" s="30"/>
      <c r="R90" s="30"/>
      <c r="S90" s="30"/>
      <c r="T90" s="30"/>
      <c r="U90" s="30"/>
    </row>
    <row r="91" spans="2:21" s="6" customFormat="1" ht="30" customHeight="1">
      <c r="B91" s="119"/>
      <c r="C91" s="31"/>
      <c r="D91" s="31"/>
      <c r="E91" s="30"/>
      <c r="F91" s="30"/>
      <c r="G91" s="30"/>
      <c r="H91" s="30"/>
      <c r="I91" s="30"/>
      <c r="J91" s="30"/>
      <c r="K91" s="30"/>
      <c r="L91" s="30"/>
      <c r="M91" s="30"/>
      <c r="N91" s="30"/>
      <c r="O91" s="32"/>
      <c r="P91" s="30"/>
      <c r="Q91" s="30"/>
      <c r="R91" s="30"/>
      <c r="S91" s="30"/>
      <c r="T91" s="30"/>
      <c r="U91" s="30"/>
    </row>
    <row r="92" spans="2:21" s="6" customFormat="1" ht="30" customHeight="1">
      <c r="B92" s="119"/>
      <c r="C92" s="31"/>
      <c r="D92" s="31"/>
      <c r="E92" s="30"/>
      <c r="F92" s="30"/>
      <c r="G92" s="30"/>
      <c r="H92" s="30"/>
      <c r="I92" s="30"/>
      <c r="J92" s="30"/>
      <c r="K92" s="30"/>
      <c r="L92" s="30"/>
      <c r="M92" s="30"/>
      <c r="N92" s="30"/>
      <c r="O92" s="32"/>
      <c r="P92" s="30"/>
      <c r="Q92" s="30"/>
      <c r="R92" s="30"/>
      <c r="S92" s="30"/>
      <c r="T92" s="30"/>
      <c r="U92" s="30"/>
    </row>
    <row r="93" spans="2:21" s="6" customFormat="1" ht="30" customHeight="1">
      <c r="B93" s="119"/>
      <c r="C93" s="31"/>
      <c r="D93" s="31"/>
      <c r="E93" s="30"/>
      <c r="F93" s="30"/>
      <c r="G93" s="30"/>
      <c r="H93" s="30"/>
      <c r="I93" s="30"/>
      <c r="J93" s="30"/>
      <c r="K93" s="30"/>
      <c r="L93" s="30"/>
      <c r="M93" s="30"/>
      <c r="N93" s="30"/>
      <c r="O93" s="32"/>
      <c r="P93" s="30"/>
      <c r="Q93" s="30"/>
      <c r="R93" s="30"/>
      <c r="S93" s="30"/>
      <c r="T93" s="30"/>
      <c r="U93" s="30"/>
    </row>
    <row r="94" spans="2:21" s="6" customFormat="1" ht="30" customHeight="1">
      <c r="B94" s="119"/>
      <c r="C94" s="31"/>
      <c r="D94" s="31"/>
      <c r="E94" s="30"/>
      <c r="F94" s="30"/>
      <c r="G94" s="30"/>
      <c r="H94" s="30"/>
      <c r="I94" s="30"/>
      <c r="J94" s="30"/>
      <c r="K94" s="30"/>
      <c r="L94" s="30"/>
      <c r="M94" s="30"/>
      <c r="N94" s="30"/>
      <c r="O94" s="32"/>
      <c r="P94" s="30"/>
      <c r="Q94" s="30"/>
      <c r="R94" s="30"/>
      <c r="S94" s="30"/>
      <c r="T94" s="30"/>
      <c r="U94" s="30"/>
    </row>
    <row r="95" spans="2:21" s="6" customFormat="1" ht="30" customHeight="1">
      <c r="B95" s="119"/>
      <c r="C95" s="31"/>
      <c r="D95" s="31"/>
      <c r="E95" s="30"/>
      <c r="F95" s="30"/>
      <c r="G95" s="30"/>
      <c r="H95" s="30"/>
      <c r="I95" s="30"/>
      <c r="J95" s="30"/>
      <c r="K95" s="30"/>
      <c r="L95" s="30"/>
      <c r="M95" s="30"/>
      <c r="N95" s="30"/>
      <c r="O95" s="32"/>
      <c r="P95" s="30"/>
      <c r="Q95" s="30"/>
      <c r="R95" s="30"/>
      <c r="S95" s="30"/>
      <c r="T95" s="30"/>
      <c r="U95" s="30"/>
    </row>
    <row r="96" spans="2:21" s="6" customFormat="1" ht="30" customHeight="1">
      <c r="B96" s="119"/>
      <c r="C96" s="31"/>
      <c r="D96" s="31"/>
      <c r="E96" s="30"/>
      <c r="F96" s="30"/>
      <c r="G96" s="30"/>
      <c r="H96" s="30"/>
      <c r="I96" s="30"/>
      <c r="J96" s="30"/>
      <c r="K96" s="30"/>
      <c r="L96" s="30"/>
      <c r="M96" s="30"/>
      <c r="N96" s="30"/>
      <c r="O96" s="32"/>
      <c r="P96" s="30"/>
      <c r="Q96" s="30"/>
      <c r="R96" s="30"/>
      <c r="S96" s="30"/>
      <c r="T96" s="30"/>
      <c r="U96" s="30"/>
    </row>
    <row r="97" spans="2:21" s="6" customFormat="1" ht="30" customHeight="1">
      <c r="B97" s="119"/>
      <c r="C97" s="31"/>
      <c r="D97" s="31"/>
      <c r="E97" s="30"/>
      <c r="F97" s="30"/>
      <c r="G97" s="30"/>
      <c r="H97" s="30"/>
      <c r="I97" s="30"/>
      <c r="J97" s="30"/>
      <c r="K97" s="30"/>
      <c r="L97" s="30"/>
      <c r="M97" s="30"/>
      <c r="N97" s="30"/>
      <c r="O97" s="32"/>
      <c r="P97" s="30"/>
      <c r="Q97" s="30"/>
      <c r="R97" s="30"/>
      <c r="S97" s="30"/>
      <c r="T97" s="30"/>
      <c r="U97" s="30"/>
    </row>
    <row r="98" spans="2:21" s="6" customFormat="1" ht="30" customHeight="1">
      <c r="B98" s="119"/>
      <c r="C98" s="31"/>
      <c r="D98" s="31"/>
      <c r="E98" s="30"/>
      <c r="F98" s="30"/>
      <c r="G98" s="30"/>
      <c r="H98" s="30"/>
      <c r="I98" s="30"/>
      <c r="J98" s="30"/>
      <c r="K98" s="30"/>
      <c r="L98" s="30"/>
      <c r="M98" s="30"/>
      <c r="N98" s="30"/>
      <c r="O98" s="32"/>
      <c r="P98" s="30"/>
      <c r="Q98" s="30"/>
      <c r="R98" s="30"/>
      <c r="S98" s="30"/>
      <c r="T98" s="30"/>
      <c r="U98" s="30"/>
    </row>
    <row r="99" spans="2:21" s="6" customFormat="1" ht="30" customHeight="1">
      <c r="B99" s="119"/>
      <c r="C99" s="31"/>
      <c r="D99" s="31"/>
      <c r="E99" s="30"/>
      <c r="F99" s="30"/>
      <c r="G99" s="30"/>
      <c r="H99" s="30"/>
      <c r="I99" s="30"/>
      <c r="J99" s="30"/>
      <c r="K99" s="30"/>
      <c r="L99" s="30"/>
      <c r="M99" s="30"/>
      <c r="N99" s="30"/>
      <c r="O99" s="32"/>
      <c r="P99" s="30"/>
      <c r="Q99" s="30"/>
      <c r="R99" s="30"/>
      <c r="S99" s="30"/>
      <c r="T99" s="30"/>
      <c r="U99" s="30"/>
    </row>
    <row r="100" spans="2:21" s="6" customFormat="1" ht="30" customHeight="1">
      <c r="B100" s="119"/>
      <c r="C100" s="31"/>
      <c r="D100" s="31"/>
      <c r="E100" s="30"/>
      <c r="F100" s="30"/>
      <c r="G100" s="30"/>
      <c r="H100" s="30"/>
      <c r="I100" s="30"/>
      <c r="J100" s="30"/>
      <c r="K100" s="30"/>
      <c r="L100" s="30"/>
      <c r="M100" s="30"/>
      <c r="N100" s="30"/>
      <c r="O100" s="32"/>
      <c r="P100" s="30"/>
      <c r="Q100" s="30"/>
      <c r="R100" s="30"/>
      <c r="S100" s="30"/>
      <c r="T100" s="30"/>
      <c r="U100" s="30"/>
    </row>
    <row r="101" spans="2:21" s="6" customFormat="1" ht="30" customHeight="1">
      <c r="B101" s="119"/>
      <c r="C101" s="31"/>
      <c r="D101" s="31"/>
      <c r="E101" s="30"/>
      <c r="F101" s="30"/>
      <c r="G101" s="30"/>
      <c r="H101" s="30"/>
      <c r="I101" s="30"/>
      <c r="J101" s="30"/>
      <c r="K101" s="30"/>
      <c r="L101" s="30"/>
      <c r="M101" s="30"/>
      <c r="N101" s="30"/>
      <c r="O101" s="32"/>
      <c r="P101" s="30"/>
      <c r="Q101" s="30"/>
      <c r="R101" s="30"/>
      <c r="S101" s="30"/>
      <c r="T101" s="30"/>
      <c r="U101" s="30"/>
    </row>
    <row r="102" spans="2:21" s="6" customFormat="1" ht="30" customHeight="1">
      <c r="B102" s="119"/>
      <c r="C102" s="31"/>
      <c r="D102" s="31"/>
      <c r="E102" s="30"/>
      <c r="F102" s="30"/>
      <c r="G102" s="30"/>
      <c r="H102" s="30"/>
      <c r="I102" s="30"/>
      <c r="J102" s="30"/>
      <c r="K102" s="30"/>
      <c r="L102" s="30"/>
      <c r="M102" s="30"/>
      <c r="N102" s="30"/>
      <c r="O102" s="32"/>
      <c r="P102" s="30"/>
      <c r="Q102" s="30"/>
      <c r="R102" s="30"/>
      <c r="S102" s="30"/>
      <c r="T102" s="30"/>
      <c r="U102" s="30"/>
    </row>
    <row r="103" spans="2:21" s="6" customFormat="1" ht="30" customHeight="1">
      <c r="B103" s="119"/>
      <c r="C103" s="31"/>
      <c r="D103" s="31"/>
      <c r="E103" s="30"/>
      <c r="F103" s="30"/>
      <c r="G103" s="30"/>
      <c r="H103" s="30"/>
      <c r="I103" s="30"/>
      <c r="J103" s="30"/>
      <c r="K103" s="30"/>
      <c r="L103" s="30"/>
      <c r="M103" s="30"/>
      <c r="N103" s="30"/>
      <c r="O103" s="32"/>
      <c r="P103" s="30"/>
      <c r="Q103" s="30"/>
      <c r="R103" s="30"/>
      <c r="S103" s="30"/>
      <c r="T103" s="30"/>
      <c r="U103" s="30"/>
    </row>
    <row r="104" spans="2:21" s="6" customFormat="1" ht="30" customHeight="1">
      <c r="B104" s="119"/>
      <c r="C104" s="31"/>
      <c r="D104" s="31"/>
      <c r="E104" s="30"/>
      <c r="F104" s="30"/>
      <c r="G104" s="30"/>
      <c r="H104" s="30"/>
      <c r="I104" s="30"/>
      <c r="J104" s="30"/>
      <c r="K104" s="30"/>
      <c r="L104" s="30"/>
      <c r="M104" s="30"/>
      <c r="N104" s="30"/>
      <c r="O104" s="32"/>
      <c r="P104" s="30"/>
      <c r="Q104" s="30"/>
      <c r="R104" s="30"/>
      <c r="S104" s="30"/>
      <c r="T104" s="30"/>
      <c r="U104" s="30"/>
    </row>
    <row r="105" spans="2:21" s="6" customFormat="1" ht="30" customHeight="1">
      <c r="B105" s="119"/>
      <c r="C105" s="31"/>
      <c r="D105" s="31"/>
      <c r="E105" s="30"/>
      <c r="F105" s="30"/>
      <c r="G105" s="30"/>
      <c r="H105" s="30"/>
      <c r="I105" s="30"/>
      <c r="J105" s="30"/>
      <c r="K105" s="30"/>
      <c r="L105" s="30"/>
      <c r="M105" s="30"/>
      <c r="N105" s="30"/>
      <c r="O105" s="32"/>
      <c r="P105" s="30"/>
      <c r="Q105" s="30"/>
      <c r="R105" s="30"/>
      <c r="S105" s="30"/>
      <c r="T105" s="30"/>
      <c r="U105" s="30"/>
    </row>
    <row r="106" spans="2:21" s="6" customFormat="1" ht="30" customHeight="1">
      <c r="B106" s="119"/>
      <c r="C106" s="31"/>
      <c r="D106" s="31"/>
      <c r="E106" s="30"/>
      <c r="F106" s="30"/>
      <c r="G106" s="30"/>
      <c r="H106" s="30"/>
      <c r="I106" s="30"/>
      <c r="J106" s="30"/>
      <c r="K106" s="30"/>
      <c r="L106" s="30"/>
      <c r="M106" s="30"/>
      <c r="N106" s="30"/>
      <c r="O106" s="32"/>
      <c r="P106" s="30"/>
      <c r="Q106" s="30"/>
      <c r="R106" s="30"/>
      <c r="S106" s="30"/>
      <c r="T106" s="30"/>
      <c r="U106" s="30"/>
    </row>
    <row r="107" spans="2:21" s="6" customFormat="1" ht="30" customHeight="1">
      <c r="B107" s="119"/>
      <c r="C107" s="31"/>
      <c r="D107" s="31"/>
      <c r="E107" s="30"/>
      <c r="F107" s="30"/>
      <c r="G107" s="30"/>
      <c r="H107" s="30"/>
      <c r="I107" s="30"/>
      <c r="J107" s="30"/>
      <c r="K107" s="30"/>
      <c r="L107" s="30"/>
      <c r="M107" s="30"/>
      <c r="N107" s="30"/>
      <c r="O107" s="32"/>
      <c r="P107" s="30"/>
      <c r="Q107" s="30"/>
      <c r="R107" s="30"/>
      <c r="S107" s="30"/>
      <c r="T107" s="30"/>
      <c r="U107" s="30"/>
    </row>
    <row r="108" spans="2:21" s="6" customFormat="1" ht="30" customHeight="1">
      <c r="B108" s="119"/>
      <c r="C108" s="31"/>
      <c r="D108" s="31"/>
      <c r="E108" s="30"/>
      <c r="F108" s="30"/>
      <c r="G108" s="30"/>
      <c r="H108" s="30"/>
      <c r="I108" s="30"/>
      <c r="J108" s="30"/>
      <c r="K108" s="30"/>
      <c r="L108" s="30"/>
      <c r="M108" s="30"/>
      <c r="N108" s="30"/>
      <c r="O108" s="32"/>
      <c r="P108" s="30"/>
      <c r="Q108" s="30"/>
      <c r="R108" s="30"/>
      <c r="S108" s="30"/>
      <c r="T108" s="30"/>
      <c r="U108" s="30"/>
    </row>
    <row r="109" spans="2:21" s="6" customFormat="1" ht="30" customHeight="1">
      <c r="B109" s="119"/>
      <c r="C109" s="31"/>
      <c r="D109" s="31"/>
      <c r="E109" s="30"/>
      <c r="F109" s="30"/>
      <c r="G109" s="30"/>
      <c r="H109" s="30"/>
      <c r="I109" s="30"/>
      <c r="J109" s="30"/>
      <c r="K109" s="30"/>
      <c r="L109" s="30"/>
      <c r="M109" s="30"/>
      <c r="N109" s="30"/>
      <c r="O109" s="32"/>
      <c r="P109" s="30"/>
      <c r="Q109" s="30"/>
      <c r="R109" s="30"/>
      <c r="S109" s="30"/>
      <c r="T109" s="30"/>
      <c r="U109" s="30"/>
    </row>
    <row r="110" spans="2:21" s="6" customFormat="1" ht="30" customHeight="1">
      <c r="B110" s="119"/>
      <c r="C110" s="31"/>
      <c r="D110" s="31"/>
      <c r="E110" s="30"/>
      <c r="F110" s="30"/>
      <c r="G110" s="30"/>
      <c r="H110" s="30"/>
      <c r="I110" s="30"/>
      <c r="J110" s="30"/>
      <c r="K110" s="30"/>
      <c r="L110" s="30"/>
      <c r="M110" s="30"/>
      <c r="N110" s="30"/>
      <c r="O110" s="32"/>
      <c r="P110" s="30"/>
      <c r="Q110" s="30"/>
      <c r="R110" s="30"/>
      <c r="S110" s="30"/>
      <c r="T110" s="30"/>
      <c r="U110" s="30"/>
    </row>
    <row r="111" spans="2:21" s="6" customFormat="1" ht="30" customHeight="1">
      <c r="B111" s="119"/>
      <c r="C111" s="31"/>
      <c r="D111" s="31"/>
      <c r="E111" s="30"/>
      <c r="F111" s="30"/>
      <c r="G111" s="30"/>
      <c r="H111" s="30"/>
      <c r="I111" s="30"/>
      <c r="J111" s="30"/>
      <c r="K111" s="30"/>
      <c r="L111" s="30"/>
      <c r="M111" s="30"/>
      <c r="N111" s="30"/>
      <c r="O111" s="32"/>
      <c r="P111" s="30"/>
      <c r="Q111" s="30"/>
      <c r="R111" s="30"/>
      <c r="S111" s="30"/>
      <c r="T111" s="30"/>
      <c r="U111" s="30"/>
    </row>
    <row r="112" spans="2:21" s="6" customFormat="1" ht="30" customHeight="1">
      <c r="B112" s="119"/>
      <c r="C112" s="31"/>
      <c r="D112" s="31"/>
      <c r="E112" s="30"/>
      <c r="F112" s="30"/>
      <c r="G112" s="30"/>
      <c r="H112" s="30"/>
      <c r="I112" s="30"/>
      <c r="J112" s="30"/>
      <c r="K112" s="30"/>
      <c r="L112" s="30"/>
      <c r="M112" s="30"/>
      <c r="N112" s="30"/>
      <c r="O112" s="32"/>
      <c r="P112" s="30"/>
      <c r="Q112" s="30"/>
      <c r="R112" s="30"/>
      <c r="S112" s="30"/>
      <c r="T112" s="30"/>
      <c r="U112" s="30"/>
    </row>
    <row r="113" spans="2:21" s="6" customFormat="1" ht="30" customHeight="1">
      <c r="B113" s="119"/>
      <c r="C113" s="31"/>
      <c r="D113" s="31"/>
      <c r="E113" s="30"/>
      <c r="F113" s="30"/>
      <c r="G113" s="30"/>
      <c r="H113" s="30"/>
      <c r="I113" s="30"/>
      <c r="J113" s="30"/>
      <c r="K113" s="30"/>
      <c r="L113" s="30"/>
      <c r="M113" s="30"/>
      <c r="N113" s="30"/>
      <c r="O113" s="32"/>
      <c r="P113" s="30"/>
      <c r="Q113" s="30"/>
      <c r="R113" s="30"/>
      <c r="S113" s="30"/>
      <c r="T113" s="30"/>
      <c r="U113" s="30"/>
    </row>
    <row r="114" spans="2:21" s="6" customFormat="1" ht="30" customHeight="1">
      <c r="B114" s="119"/>
      <c r="C114" s="31"/>
      <c r="D114" s="31"/>
      <c r="E114" s="30"/>
      <c r="F114" s="30"/>
      <c r="G114" s="30"/>
      <c r="H114" s="30"/>
      <c r="I114" s="30"/>
      <c r="J114" s="30"/>
      <c r="K114" s="30"/>
      <c r="L114" s="30"/>
      <c r="M114" s="30"/>
      <c r="N114" s="30"/>
      <c r="O114" s="32"/>
      <c r="P114" s="30"/>
      <c r="Q114" s="30"/>
      <c r="R114" s="30"/>
      <c r="S114" s="30"/>
      <c r="T114" s="30"/>
      <c r="U114" s="30"/>
    </row>
    <row r="115" spans="2:21" s="6" customFormat="1" ht="30" customHeight="1">
      <c r="B115" s="119"/>
      <c r="C115" s="31"/>
      <c r="D115" s="31"/>
      <c r="E115" s="30"/>
      <c r="F115" s="30"/>
      <c r="G115" s="30"/>
      <c r="H115" s="30"/>
      <c r="I115" s="30"/>
      <c r="J115" s="30"/>
      <c r="K115" s="30"/>
      <c r="L115" s="30"/>
      <c r="M115" s="30"/>
      <c r="N115" s="30"/>
      <c r="O115" s="32"/>
      <c r="P115" s="30"/>
      <c r="Q115" s="30"/>
      <c r="R115" s="30"/>
      <c r="S115" s="30"/>
      <c r="T115" s="30"/>
      <c r="U115" s="30"/>
    </row>
    <row r="116" spans="2:21" s="6" customFormat="1" ht="30" customHeight="1">
      <c r="B116" s="119"/>
      <c r="C116" s="31"/>
      <c r="D116" s="31"/>
      <c r="E116" s="30"/>
      <c r="F116" s="30"/>
      <c r="G116" s="30"/>
      <c r="H116" s="30"/>
      <c r="I116" s="30"/>
      <c r="J116" s="30"/>
      <c r="K116" s="30"/>
      <c r="L116" s="30"/>
      <c r="M116" s="30"/>
      <c r="N116" s="30"/>
      <c r="O116" s="32"/>
      <c r="P116" s="30"/>
      <c r="Q116" s="30"/>
      <c r="R116" s="30"/>
      <c r="S116" s="30"/>
      <c r="T116" s="30"/>
      <c r="U116" s="30"/>
    </row>
    <row r="117" spans="2:21" s="6" customFormat="1" ht="30" customHeight="1">
      <c r="B117" s="119"/>
      <c r="C117" s="31"/>
      <c r="D117" s="31"/>
      <c r="E117" s="30"/>
      <c r="F117" s="30"/>
      <c r="G117" s="30"/>
      <c r="H117" s="30"/>
      <c r="I117" s="30"/>
      <c r="J117" s="30"/>
      <c r="K117" s="30"/>
      <c r="L117" s="30"/>
      <c r="M117" s="30"/>
      <c r="N117" s="30"/>
      <c r="O117" s="32"/>
      <c r="P117" s="30"/>
      <c r="Q117" s="30"/>
      <c r="R117" s="30"/>
      <c r="S117" s="30"/>
      <c r="T117" s="30"/>
      <c r="U117" s="30"/>
    </row>
    <row r="118" spans="2:21" s="6" customFormat="1" ht="30" customHeight="1">
      <c r="B118" s="119"/>
      <c r="C118" s="31"/>
      <c r="D118" s="31"/>
      <c r="E118" s="30"/>
      <c r="F118" s="30"/>
      <c r="G118" s="30"/>
      <c r="H118" s="30"/>
      <c r="I118" s="30"/>
      <c r="J118" s="30"/>
      <c r="K118" s="30"/>
      <c r="L118" s="30"/>
      <c r="M118" s="30"/>
      <c r="N118" s="30"/>
      <c r="O118" s="32"/>
      <c r="P118" s="30"/>
      <c r="Q118" s="30"/>
      <c r="R118" s="30"/>
      <c r="S118" s="30"/>
      <c r="T118" s="30"/>
      <c r="U118" s="30"/>
    </row>
    <row r="119" spans="2:21" s="6" customFormat="1" ht="30" customHeight="1">
      <c r="B119" s="119"/>
      <c r="C119" s="31"/>
      <c r="D119" s="31"/>
      <c r="E119" s="30"/>
      <c r="F119" s="30"/>
      <c r="G119" s="30"/>
      <c r="H119" s="30"/>
      <c r="I119" s="30"/>
      <c r="J119" s="30"/>
      <c r="K119" s="30"/>
      <c r="L119" s="30"/>
      <c r="M119" s="30"/>
      <c r="N119" s="30"/>
      <c r="O119" s="32"/>
      <c r="P119" s="30"/>
      <c r="Q119" s="30"/>
      <c r="R119" s="30"/>
      <c r="S119" s="30"/>
      <c r="T119" s="30"/>
      <c r="U119" s="30"/>
    </row>
    <row r="120" spans="2:21" s="6" customFormat="1" ht="30" customHeight="1">
      <c r="B120" s="119"/>
      <c r="C120" s="31"/>
      <c r="D120" s="31"/>
      <c r="E120" s="30"/>
      <c r="F120" s="30"/>
      <c r="G120" s="30"/>
      <c r="H120" s="30"/>
      <c r="I120" s="30"/>
      <c r="J120" s="30"/>
      <c r="K120" s="30"/>
      <c r="L120" s="30"/>
      <c r="M120" s="30"/>
      <c r="N120" s="30"/>
      <c r="O120" s="32"/>
      <c r="P120" s="30"/>
      <c r="Q120" s="30"/>
      <c r="R120" s="30"/>
      <c r="S120" s="30"/>
      <c r="T120" s="30"/>
      <c r="U120" s="30"/>
    </row>
    <row r="121" spans="2:21" s="6" customFormat="1" ht="30" customHeight="1">
      <c r="B121" s="119"/>
      <c r="C121" s="31"/>
      <c r="D121" s="31"/>
      <c r="E121" s="30"/>
      <c r="F121" s="30"/>
      <c r="G121" s="30"/>
      <c r="H121" s="30"/>
      <c r="I121" s="30"/>
      <c r="J121" s="30"/>
      <c r="K121" s="30"/>
      <c r="L121" s="30"/>
      <c r="M121" s="30"/>
      <c r="N121" s="30"/>
      <c r="O121" s="32"/>
      <c r="P121" s="30"/>
      <c r="Q121" s="30"/>
      <c r="R121" s="30"/>
      <c r="S121" s="30"/>
      <c r="T121" s="30"/>
      <c r="U121" s="30"/>
    </row>
    <row r="122" spans="2:21" s="6" customFormat="1" ht="30" customHeight="1">
      <c r="B122" s="119"/>
      <c r="C122" s="31"/>
      <c r="D122" s="31"/>
      <c r="E122" s="30"/>
      <c r="F122" s="30"/>
      <c r="G122" s="30"/>
      <c r="H122" s="30"/>
      <c r="I122" s="30"/>
      <c r="J122" s="30"/>
      <c r="K122" s="30"/>
      <c r="L122" s="30"/>
      <c r="M122" s="30"/>
      <c r="N122" s="30"/>
      <c r="O122" s="32"/>
      <c r="P122" s="30"/>
      <c r="Q122" s="30"/>
      <c r="R122" s="30"/>
      <c r="S122" s="30"/>
      <c r="T122" s="30"/>
      <c r="U122" s="30"/>
    </row>
    <row r="123" spans="2:21" s="6" customFormat="1" ht="30" customHeight="1">
      <c r="B123" s="119"/>
      <c r="C123" s="31"/>
      <c r="D123" s="31"/>
      <c r="E123" s="30"/>
      <c r="F123" s="30"/>
      <c r="G123" s="30"/>
      <c r="H123" s="30"/>
      <c r="I123" s="30"/>
      <c r="J123" s="30"/>
      <c r="K123" s="30"/>
      <c r="L123" s="30"/>
      <c r="M123" s="30"/>
      <c r="N123" s="30"/>
      <c r="O123" s="32"/>
      <c r="P123" s="30"/>
      <c r="Q123" s="30"/>
      <c r="R123" s="30"/>
      <c r="S123" s="30"/>
      <c r="T123" s="30"/>
      <c r="U123" s="30"/>
    </row>
    <row r="124" spans="2:21" s="6" customFormat="1" ht="30" customHeight="1">
      <c r="B124" s="119"/>
      <c r="C124" s="31"/>
      <c r="D124" s="31"/>
      <c r="E124" s="30"/>
      <c r="F124" s="30"/>
      <c r="G124" s="30"/>
      <c r="H124" s="30"/>
      <c r="I124" s="30"/>
      <c r="J124" s="30"/>
      <c r="K124" s="30"/>
      <c r="L124" s="30"/>
      <c r="M124" s="30"/>
      <c r="N124" s="30"/>
      <c r="O124" s="32"/>
      <c r="P124" s="30"/>
      <c r="Q124" s="30"/>
      <c r="R124" s="30"/>
      <c r="S124" s="30"/>
      <c r="T124" s="30"/>
      <c r="U124" s="30"/>
    </row>
    <row r="125" spans="2:21" s="6" customFormat="1" ht="30" customHeight="1">
      <c r="B125" s="119"/>
      <c r="C125" s="31"/>
      <c r="D125" s="31"/>
      <c r="E125" s="30"/>
      <c r="F125" s="30"/>
      <c r="G125" s="30"/>
      <c r="H125" s="30"/>
      <c r="I125" s="30"/>
      <c r="J125" s="30"/>
      <c r="K125" s="30"/>
      <c r="L125" s="30"/>
      <c r="M125" s="30"/>
      <c r="N125" s="30"/>
      <c r="O125" s="32"/>
      <c r="P125" s="30"/>
      <c r="Q125" s="30"/>
      <c r="R125" s="30"/>
      <c r="S125" s="30"/>
      <c r="T125" s="30"/>
      <c r="U125" s="30"/>
    </row>
    <row r="126" spans="2:21" s="6" customFormat="1" ht="30" customHeight="1">
      <c r="B126" s="119"/>
      <c r="C126" s="31"/>
      <c r="D126" s="31"/>
      <c r="E126" s="30"/>
      <c r="F126" s="30"/>
      <c r="G126" s="30"/>
      <c r="H126" s="30"/>
      <c r="I126" s="30"/>
      <c r="J126" s="30"/>
      <c r="K126" s="30"/>
      <c r="L126" s="30"/>
      <c r="M126" s="30"/>
      <c r="N126" s="30"/>
      <c r="O126" s="32"/>
      <c r="P126" s="30"/>
      <c r="Q126" s="30"/>
      <c r="R126" s="30"/>
      <c r="S126" s="30"/>
      <c r="T126" s="30"/>
      <c r="U126" s="30"/>
    </row>
    <row r="127" spans="2:21" s="6" customFormat="1" ht="30" customHeight="1">
      <c r="B127" s="119"/>
      <c r="C127" s="31"/>
      <c r="D127" s="31"/>
      <c r="E127" s="30"/>
      <c r="F127" s="30"/>
      <c r="G127" s="30"/>
      <c r="H127" s="30"/>
      <c r="I127" s="30"/>
      <c r="J127" s="30"/>
      <c r="K127" s="30"/>
      <c r="L127" s="30"/>
      <c r="M127" s="30"/>
      <c r="N127" s="30"/>
      <c r="O127" s="32"/>
      <c r="P127" s="30"/>
      <c r="Q127" s="30"/>
      <c r="R127" s="30"/>
      <c r="S127" s="30"/>
      <c r="T127" s="30"/>
      <c r="U127" s="30"/>
    </row>
    <row r="128" spans="2:21" s="6" customFormat="1" ht="30" customHeight="1">
      <c r="B128" s="119"/>
      <c r="C128" s="31"/>
      <c r="D128" s="31"/>
      <c r="E128" s="30"/>
      <c r="F128" s="30"/>
      <c r="G128" s="30"/>
      <c r="H128" s="30"/>
      <c r="I128" s="30"/>
      <c r="J128" s="30"/>
      <c r="K128" s="30"/>
      <c r="L128" s="30"/>
      <c r="M128" s="30"/>
      <c r="N128" s="30"/>
      <c r="O128" s="32"/>
      <c r="P128" s="30"/>
      <c r="Q128" s="30"/>
      <c r="R128" s="30"/>
      <c r="S128" s="30"/>
      <c r="T128" s="30"/>
      <c r="U128" s="30"/>
    </row>
    <row r="129" spans="2:21" s="6" customFormat="1" ht="30" customHeight="1">
      <c r="B129" s="119"/>
      <c r="C129" s="18"/>
      <c r="D129" s="18"/>
      <c r="E129" s="27"/>
      <c r="F129" s="27"/>
      <c r="G129" s="27"/>
      <c r="H129" s="27"/>
      <c r="I129" s="27"/>
      <c r="J129" s="27"/>
      <c r="K129" s="27"/>
      <c r="L129" s="27"/>
      <c r="M129" s="27"/>
      <c r="N129" s="28"/>
      <c r="O129" s="33"/>
      <c r="P129" s="30"/>
      <c r="Q129" s="30"/>
      <c r="R129" s="30"/>
      <c r="S129" s="30"/>
      <c r="T129" s="30"/>
      <c r="U129" s="30"/>
    </row>
    <row r="130" spans="2:21" s="6" customFormat="1" ht="30" customHeight="1">
      <c r="B130" s="119"/>
      <c r="C130" s="18"/>
      <c r="D130" s="18"/>
      <c r="E130" s="27"/>
      <c r="F130" s="27"/>
      <c r="G130" s="27"/>
      <c r="H130" s="27"/>
      <c r="I130" s="27"/>
      <c r="J130" s="27"/>
      <c r="K130" s="27"/>
      <c r="L130" s="27"/>
      <c r="M130" s="27"/>
      <c r="N130" s="28"/>
      <c r="O130" s="33"/>
      <c r="P130" s="30"/>
      <c r="Q130" s="30"/>
      <c r="R130" s="30"/>
      <c r="S130" s="30"/>
      <c r="T130" s="30"/>
      <c r="U130" s="30"/>
    </row>
    <row r="131" spans="2:21" s="6" customFormat="1" ht="30" customHeight="1">
      <c r="B131" s="119"/>
      <c r="C131" s="18"/>
      <c r="D131" s="18"/>
      <c r="E131" s="27"/>
      <c r="F131" s="27"/>
      <c r="G131" s="27"/>
      <c r="H131" s="27"/>
      <c r="I131" s="27"/>
      <c r="J131" s="27"/>
      <c r="K131" s="27"/>
      <c r="L131" s="27"/>
      <c r="M131" s="27"/>
      <c r="N131" s="28"/>
      <c r="O131" s="33"/>
      <c r="P131" s="30"/>
      <c r="Q131" s="30"/>
      <c r="R131" s="30"/>
      <c r="S131" s="30"/>
      <c r="T131" s="30"/>
      <c r="U131" s="30"/>
    </row>
    <row r="132" spans="2:21" s="6" customFormat="1" ht="30" customHeight="1">
      <c r="B132" s="119"/>
      <c r="C132" s="18"/>
      <c r="D132" s="18"/>
      <c r="E132" s="27"/>
      <c r="F132" s="27"/>
      <c r="G132" s="27"/>
      <c r="H132" s="27"/>
      <c r="I132" s="27"/>
      <c r="J132" s="27"/>
      <c r="K132" s="27"/>
      <c r="L132" s="27"/>
      <c r="M132" s="27"/>
      <c r="N132" s="28"/>
      <c r="O132" s="33"/>
      <c r="P132" s="30"/>
      <c r="Q132" s="30"/>
      <c r="R132" s="30"/>
      <c r="S132" s="30"/>
      <c r="T132" s="30"/>
      <c r="U132" s="30"/>
    </row>
    <row r="133" spans="2:21" s="8" customFormat="1" ht="30" customHeight="1">
      <c r="B133" s="119"/>
      <c r="C133" s="18"/>
      <c r="D133" s="18"/>
      <c r="E133" s="27"/>
      <c r="F133" s="27"/>
      <c r="G133" s="27"/>
      <c r="H133" s="27"/>
      <c r="I133" s="27"/>
      <c r="J133" s="27"/>
      <c r="K133" s="27"/>
      <c r="L133" s="27"/>
      <c r="M133" s="27"/>
      <c r="N133" s="28"/>
      <c r="O133" s="33"/>
      <c r="P133" s="30"/>
      <c r="Q133" s="30"/>
      <c r="R133" s="39"/>
      <c r="S133" s="39"/>
      <c r="T133" s="39"/>
      <c r="U133" s="39"/>
    </row>
    <row r="134" spans="2:21" s="8" customFormat="1" ht="30" customHeight="1">
      <c r="B134" s="119"/>
      <c r="C134" s="18"/>
      <c r="D134" s="18"/>
      <c r="E134" s="27"/>
      <c r="F134" s="27"/>
      <c r="G134" s="27"/>
      <c r="H134" s="27"/>
      <c r="I134" s="27"/>
      <c r="J134" s="27"/>
      <c r="K134" s="27"/>
      <c r="L134" s="27"/>
      <c r="M134" s="27"/>
      <c r="N134" s="28"/>
      <c r="O134" s="33"/>
      <c r="P134" s="30"/>
      <c r="Q134" s="30"/>
      <c r="R134" s="39"/>
      <c r="S134" s="39"/>
      <c r="T134" s="39"/>
      <c r="U134" s="39"/>
    </row>
    <row r="135" spans="2:21" s="8" customFormat="1" ht="30" customHeight="1">
      <c r="B135" s="119"/>
      <c r="C135" s="34"/>
      <c r="D135" s="35"/>
      <c r="E135" s="27"/>
      <c r="F135" s="27"/>
      <c r="G135" s="27"/>
      <c r="H135" s="27"/>
      <c r="I135" s="27"/>
      <c r="J135" s="27"/>
      <c r="K135" s="27"/>
      <c r="L135" s="27"/>
      <c r="M135" s="27"/>
      <c r="N135" s="36"/>
      <c r="O135" s="33"/>
      <c r="P135" s="30"/>
      <c r="Q135" s="30"/>
      <c r="R135" s="39"/>
      <c r="S135" s="39"/>
      <c r="T135" s="39"/>
      <c r="U135" s="39"/>
    </row>
    <row r="136" spans="2:21" s="8" customFormat="1" ht="30" customHeight="1">
      <c r="B136" s="119"/>
      <c r="C136" s="34"/>
      <c r="D136" s="35"/>
      <c r="E136" s="27"/>
      <c r="F136" s="27"/>
      <c r="G136" s="27"/>
      <c r="H136" s="27"/>
      <c r="I136" s="27"/>
      <c r="J136" s="27"/>
      <c r="K136" s="27"/>
      <c r="L136" s="27"/>
      <c r="M136" s="27"/>
      <c r="N136" s="36"/>
      <c r="O136" s="33"/>
      <c r="P136" s="30"/>
      <c r="Q136" s="30"/>
      <c r="R136" s="39"/>
      <c r="S136" s="39"/>
      <c r="T136" s="39"/>
      <c r="U136" s="39"/>
    </row>
  </sheetData>
  <sheetProtection/>
  <mergeCells count="8">
    <mergeCell ref="C11:C13"/>
    <mergeCell ref="C14:C16"/>
    <mergeCell ref="C17:C19"/>
    <mergeCell ref="B4:D4"/>
    <mergeCell ref="B2:B3"/>
    <mergeCell ref="C2:O2"/>
    <mergeCell ref="C5:C7"/>
    <mergeCell ref="C8:C10"/>
  </mergeCells>
  <hyperlinks>
    <hyperlink ref="C2" location="Samf5" display="← Till sammanställningen"/>
    <hyperlink ref="C1" location="Översikt!A1" display="← Till Översikt"/>
  </hyperlinks>
  <printOptions/>
  <pageMargins left="0.25" right="0.25" top="0.75" bottom="0.75" header="0.3" footer="0.3"/>
  <pageSetup fitToHeight="0" fitToWidth="1" horizontalDpi="600" verticalDpi="600" orientation="landscape" paperSize="9" scale="67" r:id="rId1"/>
</worksheet>
</file>

<file path=xl/worksheets/sheet9.xml><?xml version="1.0" encoding="utf-8"?>
<worksheet xmlns="http://schemas.openxmlformats.org/spreadsheetml/2006/main" xmlns:r="http://schemas.openxmlformats.org/officeDocument/2006/relationships">
  <sheetPr>
    <tabColor theme="4" tint="0.5999900102615356"/>
    <pageSetUpPr fitToPage="1"/>
  </sheetPr>
  <dimension ref="B1:U121"/>
  <sheetViews>
    <sheetView showGridLines="0" zoomScalePageLayoutView="0" workbookViewId="0" topLeftCell="A1">
      <pane ySplit="1" topLeftCell="A2" activePane="bottomLeft" state="frozen"/>
      <selection pane="topLeft" activeCell="K10" sqref="K10"/>
      <selection pane="bottomLeft" activeCell="A11" sqref="A11:IV11"/>
    </sheetView>
  </sheetViews>
  <sheetFormatPr defaultColWidth="9.00390625" defaultRowHeight="30" customHeight="1"/>
  <cols>
    <col min="1" max="1" width="2.625" style="2" customWidth="1"/>
    <col min="2" max="2" width="6.00390625" style="119" customWidth="1"/>
    <col min="3" max="3" width="47.50390625" style="31" customWidth="1"/>
    <col min="4" max="7" width="10.625" style="30" customWidth="1"/>
    <col min="8" max="8" width="10.625" style="28" customWidth="1"/>
    <col min="9" max="9" width="10.625" style="33" customWidth="1"/>
    <col min="10" max="10" width="10.625" style="30" customWidth="1"/>
    <col min="11" max="11" width="22.625" style="30" customWidth="1"/>
    <col min="12" max="21" width="10.625" style="31" customWidth="1"/>
    <col min="22" max="22" width="10.625" style="2" customWidth="1"/>
    <col min="23" max="16384" width="9.00390625" style="2" customWidth="1"/>
  </cols>
  <sheetData>
    <row r="1" spans="2:21" ht="33.75" customHeight="1">
      <c r="B1" s="117"/>
      <c r="C1" s="125" t="s">
        <v>100</v>
      </c>
      <c r="D1" s="6"/>
      <c r="E1" s="6"/>
      <c r="F1" s="6"/>
      <c r="G1" s="6"/>
      <c r="H1" s="7"/>
      <c r="I1" s="14"/>
      <c r="J1" s="6"/>
      <c r="K1" s="6"/>
      <c r="L1" s="2"/>
      <c r="M1" s="2"/>
      <c r="N1" s="2"/>
      <c r="O1" s="2"/>
      <c r="P1" s="2"/>
      <c r="Q1" s="2"/>
      <c r="R1" s="2"/>
      <c r="S1" s="2"/>
      <c r="T1" s="2"/>
      <c r="U1" s="2"/>
    </row>
    <row r="2" spans="2:17" s="95" customFormat="1" ht="24" customHeight="1">
      <c r="B2" s="404" t="str">
        <f>Översikt!$B$8</f>
        <v>A 6</v>
      </c>
      <c r="C2" s="430" t="s">
        <v>52</v>
      </c>
      <c r="D2" s="430"/>
      <c r="E2" s="430"/>
      <c r="F2" s="430"/>
      <c r="G2" s="430"/>
      <c r="H2" s="430"/>
      <c r="I2" s="430"/>
      <c r="J2" s="93"/>
      <c r="K2" s="93"/>
      <c r="L2" s="93"/>
      <c r="M2" s="93"/>
      <c r="N2" s="93"/>
      <c r="O2" s="93"/>
      <c r="P2" s="93"/>
      <c r="Q2" s="93"/>
    </row>
    <row r="3" spans="2:17" s="95" customFormat="1" ht="24" customHeight="1">
      <c r="B3" s="405"/>
      <c r="C3" s="398" t="s">
        <v>96</v>
      </c>
      <c r="D3" s="399"/>
      <c r="E3" s="399"/>
      <c r="F3" s="399"/>
      <c r="G3" s="399"/>
      <c r="H3" s="399"/>
      <c r="I3" s="400"/>
      <c r="J3" s="94"/>
      <c r="K3" s="94"/>
      <c r="L3" s="94"/>
      <c r="M3" s="94"/>
      <c r="N3" s="94"/>
      <c r="O3" s="94"/>
      <c r="P3" s="94"/>
      <c r="Q3" s="94"/>
    </row>
    <row r="4" spans="2:11" s="3" customFormat="1" ht="34.5">
      <c r="B4" s="431" t="s">
        <v>55</v>
      </c>
      <c r="C4" s="432"/>
      <c r="D4" s="47" t="s">
        <v>3</v>
      </c>
      <c r="E4" s="47" t="s">
        <v>18</v>
      </c>
      <c r="F4" s="47" t="s">
        <v>9</v>
      </c>
      <c r="G4" s="47" t="s">
        <v>7</v>
      </c>
      <c r="H4" s="83" t="s">
        <v>23</v>
      </c>
      <c r="I4" s="84" t="s">
        <v>92</v>
      </c>
      <c r="J4" s="6"/>
      <c r="K4" s="6"/>
    </row>
    <row r="5" spans="2:21" s="4" customFormat="1" ht="24" customHeight="1">
      <c r="B5" s="118" t="str">
        <f>Översikt!$B$8&amp;"."&amp;ROW()-4</f>
        <v>A 6.1</v>
      </c>
      <c r="C5" s="102" t="s">
        <v>16</v>
      </c>
      <c r="D5" s="16">
        <v>1</v>
      </c>
      <c r="E5" s="16">
        <v>4</v>
      </c>
      <c r="F5" s="16">
        <v>1</v>
      </c>
      <c r="G5" s="16">
        <v>1</v>
      </c>
      <c r="H5" s="50">
        <f>SUM(D5:G5)</f>
        <v>7</v>
      </c>
      <c r="I5" s="51">
        <f>H5*TimKost</f>
        <v>7819</v>
      </c>
      <c r="J5" s="17"/>
      <c r="K5" s="17"/>
      <c r="L5" s="18"/>
      <c r="M5" s="18"/>
      <c r="N5" s="18"/>
      <c r="O5" s="18"/>
      <c r="P5" s="18"/>
      <c r="Q5" s="18"/>
      <c r="R5" s="18"/>
      <c r="S5" s="18"/>
      <c r="T5" s="18"/>
      <c r="U5" s="18"/>
    </row>
    <row r="6" spans="2:21" s="9" customFormat="1" ht="24" customHeight="1">
      <c r="B6" s="120"/>
      <c r="C6" s="21"/>
      <c r="D6" s="22"/>
      <c r="E6" s="22"/>
      <c r="F6" s="22"/>
      <c r="G6" s="22"/>
      <c r="H6" s="23"/>
      <c r="I6" s="24"/>
      <c r="J6" s="25"/>
      <c r="K6" s="25"/>
      <c r="L6" s="26"/>
      <c r="M6" s="26"/>
      <c r="N6" s="26"/>
      <c r="O6" s="26"/>
      <c r="P6" s="26"/>
      <c r="Q6" s="26"/>
      <c r="R6" s="26"/>
      <c r="S6" s="26"/>
      <c r="T6" s="26"/>
      <c r="U6" s="26"/>
    </row>
    <row r="7" spans="2:21" s="6" customFormat="1" ht="24" customHeight="1">
      <c r="B7" s="404" t="str">
        <f>Översikt!$B$9</f>
        <v>A 7</v>
      </c>
      <c r="C7" s="430" t="s">
        <v>52</v>
      </c>
      <c r="D7" s="430"/>
      <c r="E7" s="430"/>
      <c r="F7" s="430"/>
      <c r="G7" s="430"/>
      <c r="H7" s="430"/>
      <c r="I7" s="430"/>
      <c r="J7" s="30"/>
      <c r="K7" s="30"/>
      <c r="L7" s="31"/>
      <c r="M7" s="31"/>
      <c r="N7" s="31"/>
      <c r="O7" s="31"/>
      <c r="P7" s="31"/>
      <c r="Q7" s="31"/>
      <c r="R7" s="30"/>
      <c r="S7" s="30"/>
      <c r="T7" s="30"/>
      <c r="U7" s="30"/>
    </row>
    <row r="8" spans="2:21" s="6" customFormat="1" ht="24" customHeight="1">
      <c r="B8" s="410"/>
      <c r="C8" s="398" t="s">
        <v>17</v>
      </c>
      <c r="D8" s="399"/>
      <c r="E8" s="399"/>
      <c r="F8" s="399"/>
      <c r="G8" s="399"/>
      <c r="H8" s="399"/>
      <c r="I8" s="400"/>
      <c r="J8" s="30"/>
      <c r="K8" s="30"/>
      <c r="L8" s="31"/>
      <c r="M8" s="31"/>
      <c r="N8" s="31"/>
      <c r="O8" s="31"/>
      <c r="P8" s="31"/>
      <c r="Q8" s="31"/>
      <c r="R8" s="30"/>
      <c r="S8" s="30"/>
      <c r="T8" s="30"/>
      <c r="U8" s="30"/>
    </row>
    <row r="9" spans="2:21" s="6" customFormat="1" ht="34.5">
      <c r="B9" s="431" t="s">
        <v>55</v>
      </c>
      <c r="C9" s="432"/>
      <c r="D9" s="47" t="s">
        <v>3</v>
      </c>
      <c r="E9" s="47" t="s">
        <v>18</v>
      </c>
      <c r="F9" s="47" t="s">
        <v>9</v>
      </c>
      <c r="G9" s="47" t="s">
        <v>7</v>
      </c>
      <c r="H9" s="83" t="s">
        <v>23</v>
      </c>
      <c r="I9" s="84" t="s">
        <v>92</v>
      </c>
      <c r="J9" s="30"/>
      <c r="K9" s="30"/>
      <c r="L9" s="31"/>
      <c r="M9" s="31"/>
      <c r="N9" s="31"/>
      <c r="O9" s="31"/>
      <c r="P9" s="31"/>
      <c r="Q9" s="31"/>
      <c r="R9" s="30"/>
      <c r="S9" s="30"/>
      <c r="T9" s="30"/>
      <c r="U9" s="30"/>
    </row>
    <row r="10" spans="2:21" s="6" customFormat="1" ht="30" customHeight="1">
      <c r="B10" s="118" t="str">
        <f>Översikt!$B$9&amp;"."&amp;ROW()-9</f>
        <v>A 7.1</v>
      </c>
      <c r="C10" s="102" t="s">
        <v>17</v>
      </c>
      <c r="D10" s="16">
        <v>1</v>
      </c>
      <c r="E10" s="16">
        <v>1</v>
      </c>
      <c r="F10" s="16">
        <v>1</v>
      </c>
      <c r="G10" s="16">
        <v>1</v>
      </c>
      <c r="H10" s="50">
        <f>SUM(D10:G10)</f>
        <v>4</v>
      </c>
      <c r="I10" s="51">
        <f>H10*TimKost</f>
        <v>4468</v>
      </c>
      <c r="J10" s="30"/>
      <c r="K10" s="30"/>
      <c r="L10" s="31"/>
      <c r="M10" s="31"/>
      <c r="N10" s="31"/>
      <c r="O10" s="31"/>
      <c r="P10" s="31"/>
      <c r="Q10" s="31"/>
      <c r="R10" s="30"/>
      <c r="S10" s="30"/>
      <c r="T10" s="30"/>
      <c r="U10" s="30"/>
    </row>
    <row r="11" spans="2:21" s="6" customFormat="1" ht="30" customHeight="1">
      <c r="B11" s="119"/>
      <c r="C11" s="18"/>
      <c r="D11" s="27"/>
      <c r="E11" s="27"/>
      <c r="F11" s="27"/>
      <c r="G11" s="27"/>
      <c r="H11" s="28"/>
      <c r="I11" s="29"/>
      <c r="J11" s="30"/>
      <c r="K11" s="30"/>
      <c r="L11" s="31"/>
      <c r="M11" s="31"/>
      <c r="N11" s="31"/>
      <c r="O11" s="31"/>
      <c r="P11" s="31"/>
      <c r="Q11" s="31"/>
      <c r="R11" s="30"/>
      <c r="S11" s="30"/>
      <c r="T11" s="30"/>
      <c r="U11" s="30"/>
    </row>
    <row r="12" spans="2:21" s="6" customFormat="1" ht="30" customHeight="1">
      <c r="B12" s="119"/>
      <c r="C12" s="18"/>
      <c r="D12" s="27"/>
      <c r="E12" s="27"/>
      <c r="F12" s="27"/>
      <c r="G12" s="27"/>
      <c r="H12" s="28"/>
      <c r="I12" s="29"/>
      <c r="J12" s="30"/>
      <c r="K12" s="30"/>
      <c r="L12" s="31"/>
      <c r="M12" s="31"/>
      <c r="N12" s="31"/>
      <c r="O12" s="31"/>
      <c r="P12" s="31"/>
      <c r="Q12" s="31"/>
      <c r="R12" s="30"/>
      <c r="S12" s="30"/>
      <c r="T12" s="30"/>
      <c r="U12" s="30"/>
    </row>
    <row r="13" spans="2:21" s="6" customFormat="1" ht="30" customHeight="1">
      <c r="B13" s="119"/>
      <c r="C13" s="18"/>
      <c r="D13" s="27"/>
      <c r="E13" s="27"/>
      <c r="F13" s="27"/>
      <c r="G13" s="27"/>
      <c r="H13" s="28"/>
      <c r="I13" s="29"/>
      <c r="J13" s="30"/>
      <c r="K13" s="30"/>
      <c r="L13" s="31"/>
      <c r="M13" s="31"/>
      <c r="N13" s="31"/>
      <c r="O13" s="31"/>
      <c r="P13" s="31"/>
      <c r="Q13" s="31"/>
      <c r="R13" s="30"/>
      <c r="S13" s="30"/>
      <c r="T13" s="30"/>
      <c r="U13" s="30"/>
    </row>
    <row r="14" spans="2:21" s="6" customFormat="1" ht="30" customHeight="1">
      <c r="B14" s="119"/>
      <c r="C14" s="18"/>
      <c r="D14" s="27"/>
      <c r="E14" s="27"/>
      <c r="F14" s="27"/>
      <c r="G14" s="27"/>
      <c r="H14" s="28"/>
      <c r="I14" s="29"/>
      <c r="J14" s="30"/>
      <c r="K14" s="30"/>
      <c r="L14" s="31"/>
      <c r="M14" s="31"/>
      <c r="N14" s="31"/>
      <c r="O14" s="31"/>
      <c r="P14" s="31"/>
      <c r="Q14" s="31"/>
      <c r="R14" s="30"/>
      <c r="S14" s="30"/>
      <c r="T14" s="30"/>
      <c r="U14" s="30"/>
    </row>
    <row r="15" spans="2:21" s="6" customFormat="1" ht="30" customHeight="1">
      <c r="B15" s="119"/>
      <c r="C15" s="18"/>
      <c r="D15" s="27"/>
      <c r="E15" s="27"/>
      <c r="F15" s="27"/>
      <c r="G15" s="27"/>
      <c r="H15" s="28"/>
      <c r="I15" s="29"/>
      <c r="J15" s="30"/>
      <c r="K15" s="30"/>
      <c r="L15" s="31"/>
      <c r="M15" s="31"/>
      <c r="N15" s="31"/>
      <c r="O15" s="31"/>
      <c r="P15" s="31"/>
      <c r="Q15" s="31"/>
      <c r="R15" s="30"/>
      <c r="S15" s="30"/>
      <c r="T15" s="30"/>
      <c r="U15" s="30"/>
    </row>
    <row r="16" spans="2:21" s="6" customFormat="1" ht="30" customHeight="1">
      <c r="B16" s="119"/>
      <c r="C16" s="18"/>
      <c r="D16" s="27"/>
      <c r="E16" s="27"/>
      <c r="F16" s="27"/>
      <c r="G16" s="27"/>
      <c r="H16" s="28"/>
      <c r="I16" s="29"/>
      <c r="J16" s="30"/>
      <c r="K16" s="30"/>
      <c r="L16" s="31"/>
      <c r="M16" s="31"/>
      <c r="N16" s="31"/>
      <c r="O16" s="31"/>
      <c r="P16" s="31"/>
      <c r="Q16" s="31"/>
      <c r="R16" s="30"/>
      <c r="S16" s="30"/>
      <c r="T16" s="30"/>
      <c r="U16" s="30"/>
    </row>
    <row r="17" spans="2:21" s="6" customFormat="1" ht="30" customHeight="1">
      <c r="B17" s="119"/>
      <c r="C17" s="31"/>
      <c r="D17" s="30"/>
      <c r="E17" s="30"/>
      <c r="F17" s="30"/>
      <c r="G17" s="30"/>
      <c r="H17" s="30"/>
      <c r="I17" s="32"/>
      <c r="J17" s="30"/>
      <c r="K17" s="30"/>
      <c r="L17" s="31"/>
      <c r="M17" s="31"/>
      <c r="N17" s="31"/>
      <c r="O17" s="31"/>
      <c r="P17" s="31"/>
      <c r="Q17" s="31"/>
      <c r="R17" s="30"/>
      <c r="S17" s="30"/>
      <c r="T17" s="30"/>
      <c r="U17" s="30"/>
    </row>
    <row r="18" spans="2:21" s="6" customFormat="1" ht="30" customHeight="1">
      <c r="B18" s="119"/>
      <c r="C18" s="31"/>
      <c r="D18" s="30"/>
      <c r="E18" s="30"/>
      <c r="F18" s="30"/>
      <c r="G18" s="30"/>
      <c r="H18" s="30"/>
      <c r="I18" s="32"/>
      <c r="J18" s="30"/>
      <c r="K18" s="30"/>
      <c r="L18" s="31"/>
      <c r="M18" s="31"/>
      <c r="N18" s="31"/>
      <c r="O18" s="31"/>
      <c r="P18" s="31"/>
      <c r="Q18" s="31"/>
      <c r="R18" s="30"/>
      <c r="S18" s="30"/>
      <c r="T18" s="30"/>
      <c r="U18" s="30"/>
    </row>
    <row r="19" spans="2:21" s="6" customFormat="1" ht="30" customHeight="1">
      <c r="B19" s="119"/>
      <c r="C19" s="31"/>
      <c r="D19" s="30"/>
      <c r="E19" s="30"/>
      <c r="F19" s="30"/>
      <c r="G19" s="30"/>
      <c r="H19" s="30"/>
      <c r="I19" s="32"/>
      <c r="J19" s="30"/>
      <c r="K19" s="30"/>
      <c r="L19" s="31"/>
      <c r="M19" s="31"/>
      <c r="N19" s="31"/>
      <c r="O19" s="31"/>
      <c r="P19" s="31"/>
      <c r="Q19" s="31"/>
      <c r="R19" s="30"/>
      <c r="S19" s="30"/>
      <c r="T19" s="30"/>
      <c r="U19" s="30"/>
    </row>
    <row r="20" spans="2:21" s="6" customFormat="1" ht="30" customHeight="1">
      <c r="B20" s="119"/>
      <c r="C20" s="31"/>
      <c r="D20" s="30"/>
      <c r="E20" s="30"/>
      <c r="F20" s="30"/>
      <c r="G20" s="30"/>
      <c r="H20" s="30"/>
      <c r="I20" s="32"/>
      <c r="J20" s="30"/>
      <c r="K20" s="30"/>
      <c r="L20" s="31"/>
      <c r="M20" s="31"/>
      <c r="N20" s="31"/>
      <c r="O20" s="31"/>
      <c r="P20" s="31"/>
      <c r="Q20" s="31"/>
      <c r="R20" s="30"/>
      <c r="S20" s="30"/>
      <c r="T20" s="30"/>
      <c r="U20" s="30"/>
    </row>
    <row r="21" spans="2:21" s="6" customFormat="1" ht="30" customHeight="1">
      <c r="B21" s="119"/>
      <c r="C21" s="31"/>
      <c r="D21" s="30"/>
      <c r="E21" s="30"/>
      <c r="F21" s="30"/>
      <c r="G21" s="30"/>
      <c r="H21" s="30"/>
      <c r="I21" s="32"/>
      <c r="J21" s="30"/>
      <c r="K21" s="30"/>
      <c r="L21" s="31"/>
      <c r="M21" s="31"/>
      <c r="N21" s="31"/>
      <c r="O21" s="31"/>
      <c r="P21" s="31"/>
      <c r="Q21" s="31"/>
      <c r="R21" s="30"/>
      <c r="S21" s="30"/>
      <c r="T21" s="30"/>
      <c r="U21" s="30"/>
    </row>
    <row r="22" spans="2:21" s="6" customFormat="1" ht="30" customHeight="1">
      <c r="B22" s="119"/>
      <c r="C22" s="31"/>
      <c r="D22" s="30"/>
      <c r="E22" s="30"/>
      <c r="F22" s="30"/>
      <c r="G22" s="30"/>
      <c r="H22" s="30"/>
      <c r="I22" s="32"/>
      <c r="J22" s="30"/>
      <c r="K22" s="30"/>
      <c r="L22" s="31"/>
      <c r="M22" s="31"/>
      <c r="N22" s="31"/>
      <c r="O22" s="31"/>
      <c r="P22" s="31"/>
      <c r="Q22" s="31"/>
      <c r="R22" s="30"/>
      <c r="S22" s="30"/>
      <c r="T22" s="30"/>
      <c r="U22" s="30"/>
    </row>
    <row r="23" spans="2:21" s="6" customFormat="1" ht="30" customHeight="1">
      <c r="B23" s="119"/>
      <c r="C23" s="31"/>
      <c r="D23" s="30"/>
      <c r="E23" s="30"/>
      <c r="F23" s="30"/>
      <c r="G23" s="30"/>
      <c r="H23" s="30"/>
      <c r="I23" s="32"/>
      <c r="J23" s="30"/>
      <c r="K23" s="30"/>
      <c r="L23" s="31"/>
      <c r="M23" s="31"/>
      <c r="N23" s="31"/>
      <c r="O23" s="31"/>
      <c r="P23" s="31"/>
      <c r="Q23" s="31"/>
      <c r="R23" s="30"/>
      <c r="S23" s="30"/>
      <c r="T23" s="30"/>
      <c r="U23" s="30"/>
    </row>
    <row r="24" spans="2:21" s="6" customFormat="1" ht="30" customHeight="1">
      <c r="B24" s="119"/>
      <c r="C24" s="31"/>
      <c r="D24" s="30"/>
      <c r="E24" s="30"/>
      <c r="F24" s="30"/>
      <c r="G24" s="30"/>
      <c r="H24" s="30"/>
      <c r="I24" s="32"/>
      <c r="J24" s="30"/>
      <c r="K24" s="30"/>
      <c r="L24" s="31"/>
      <c r="M24" s="31"/>
      <c r="N24" s="31"/>
      <c r="O24" s="31"/>
      <c r="P24" s="31"/>
      <c r="Q24" s="31"/>
      <c r="R24" s="30"/>
      <c r="S24" s="30"/>
      <c r="T24" s="30"/>
      <c r="U24" s="30"/>
    </row>
    <row r="25" spans="2:21" s="6" customFormat="1" ht="30" customHeight="1">
      <c r="B25" s="119"/>
      <c r="C25" s="31"/>
      <c r="D25" s="30"/>
      <c r="E25" s="30"/>
      <c r="F25" s="30"/>
      <c r="G25" s="30"/>
      <c r="H25" s="30"/>
      <c r="I25" s="32"/>
      <c r="J25" s="30"/>
      <c r="K25" s="30"/>
      <c r="L25" s="31"/>
      <c r="M25" s="31"/>
      <c r="N25" s="31"/>
      <c r="O25" s="31"/>
      <c r="P25" s="31"/>
      <c r="Q25" s="31"/>
      <c r="R25" s="30"/>
      <c r="S25" s="30"/>
      <c r="T25" s="30"/>
      <c r="U25" s="30"/>
    </row>
    <row r="26" spans="2:21" s="6" customFormat="1" ht="30" customHeight="1">
      <c r="B26" s="119"/>
      <c r="C26" s="31"/>
      <c r="D26" s="30"/>
      <c r="E26" s="30"/>
      <c r="F26" s="30"/>
      <c r="G26" s="30"/>
      <c r="H26" s="30"/>
      <c r="I26" s="32"/>
      <c r="J26" s="30"/>
      <c r="K26" s="30"/>
      <c r="L26" s="31"/>
      <c r="M26" s="31"/>
      <c r="N26" s="31"/>
      <c r="O26" s="31"/>
      <c r="P26" s="31"/>
      <c r="Q26" s="31"/>
      <c r="R26" s="30"/>
      <c r="S26" s="30"/>
      <c r="T26" s="30"/>
      <c r="U26" s="30"/>
    </row>
    <row r="27" spans="2:21" s="6" customFormat="1" ht="30" customHeight="1">
      <c r="B27" s="119"/>
      <c r="C27" s="31"/>
      <c r="D27" s="30"/>
      <c r="E27" s="30"/>
      <c r="F27" s="30"/>
      <c r="G27" s="30"/>
      <c r="H27" s="30"/>
      <c r="I27" s="32"/>
      <c r="J27" s="30"/>
      <c r="K27" s="30"/>
      <c r="L27" s="31"/>
      <c r="M27" s="31"/>
      <c r="N27" s="31"/>
      <c r="O27" s="31"/>
      <c r="P27" s="31"/>
      <c r="Q27" s="31"/>
      <c r="R27" s="30"/>
      <c r="S27" s="30"/>
      <c r="T27" s="30"/>
      <c r="U27" s="30"/>
    </row>
    <row r="28" spans="2:21" s="6" customFormat="1" ht="30" customHeight="1">
      <c r="B28" s="119"/>
      <c r="C28" s="31"/>
      <c r="D28" s="30"/>
      <c r="E28" s="30"/>
      <c r="F28" s="30"/>
      <c r="G28" s="30"/>
      <c r="H28" s="30"/>
      <c r="I28" s="32"/>
      <c r="J28" s="30"/>
      <c r="K28" s="30"/>
      <c r="L28" s="31"/>
      <c r="M28" s="31"/>
      <c r="N28" s="31"/>
      <c r="O28" s="31"/>
      <c r="P28" s="31"/>
      <c r="Q28" s="31"/>
      <c r="R28" s="30"/>
      <c r="S28" s="30"/>
      <c r="T28" s="30"/>
      <c r="U28" s="30"/>
    </row>
    <row r="29" spans="2:21" s="6" customFormat="1" ht="30" customHeight="1">
      <c r="B29" s="119"/>
      <c r="C29" s="31"/>
      <c r="D29" s="30"/>
      <c r="E29" s="30"/>
      <c r="F29" s="30"/>
      <c r="G29" s="30"/>
      <c r="H29" s="30"/>
      <c r="I29" s="32"/>
      <c r="J29" s="30"/>
      <c r="K29" s="30"/>
      <c r="L29" s="31"/>
      <c r="M29" s="31"/>
      <c r="N29" s="31"/>
      <c r="O29" s="31"/>
      <c r="P29" s="31"/>
      <c r="Q29" s="31"/>
      <c r="R29" s="30"/>
      <c r="S29" s="30"/>
      <c r="T29" s="30"/>
      <c r="U29" s="30"/>
    </row>
    <row r="30" spans="2:21" s="6" customFormat="1" ht="30" customHeight="1">
      <c r="B30" s="119"/>
      <c r="C30" s="31"/>
      <c r="D30" s="30"/>
      <c r="E30" s="30"/>
      <c r="F30" s="30"/>
      <c r="G30" s="30"/>
      <c r="H30" s="30"/>
      <c r="I30" s="32"/>
      <c r="J30" s="30"/>
      <c r="K30" s="30"/>
      <c r="L30" s="31"/>
      <c r="M30" s="31"/>
      <c r="N30" s="31"/>
      <c r="O30" s="31"/>
      <c r="P30" s="31"/>
      <c r="Q30" s="31"/>
      <c r="R30" s="30"/>
      <c r="S30" s="30"/>
      <c r="T30" s="30"/>
      <c r="U30" s="30"/>
    </row>
    <row r="31" spans="2:21" s="6" customFormat="1" ht="30" customHeight="1">
      <c r="B31" s="119"/>
      <c r="C31" s="31"/>
      <c r="D31" s="30"/>
      <c r="E31" s="30"/>
      <c r="F31" s="30"/>
      <c r="G31" s="30"/>
      <c r="H31" s="30"/>
      <c r="I31" s="32"/>
      <c r="J31" s="30"/>
      <c r="K31" s="30"/>
      <c r="L31" s="31"/>
      <c r="M31" s="31"/>
      <c r="N31" s="31"/>
      <c r="O31" s="31"/>
      <c r="P31" s="31"/>
      <c r="Q31" s="31"/>
      <c r="R31" s="30"/>
      <c r="S31" s="30"/>
      <c r="T31" s="30"/>
      <c r="U31" s="30"/>
    </row>
    <row r="32" spans="2:21" s="6" customFormat="1" ht="30" customHeight="1">
      <c r="B32" s="119"/>
      <c r="C32" s="31"/>
      <c r="D32" s="30"/>
      <c r="E32" s="30"/>
      <c r="F32" s="30"/>
      <c r="G32" s="30"/>
      <c r="H32" s="30"/>
      <c r="I32" s="32"/>
      <c r="J32" s="30"/>
      <c r="K32" s="30"/>
      <c r="L32" s="31"/>
      <c r="M32" s="31"/>
      <c r="N32" s="31"/>
      <c r="O32" s="31"/>
      <c r="P32" s="31"/>
      <c r="Q32" s="31"/>
      <c r="R32" s="30"/>
      <c r="S32" s="30"/>
      <c r="T32" s="30"/>
      <c r="U32" s="30"/>
    </row>
    <row r="33" spans="2:21" s="6" customFormat="1" ht="30" customHeight="1">
      <c r="B33" s="119"/>
      <c r="C33" s="31"/>
      <c r="D33" s="30"/>
      <c r="E33" s="30"/>
      <c r="F33" s="30"/>
      <c r="G33" s="30"/>
      <c r="H33" s="30"/>
      <c r="I33" s="32"/>
      <c r="J33" s="30"/>
      <c r="K33" s="30"/>
      <c r="L33" s="31"/>
      <c r="M33" s="31"/>
      <c r="N33" s="31"/>
      <c r="O33" s="31"/>
      <c r="P33" s="31"/>
      <c r="Q33" s="31"/>
      <c r="R33" s="30"/>
      <c r="S33" s="30"/>
      <c r="T33" s="30"/>
      <c r="U33" s="30"/>
    </row>
    <row r="34" spans="2:21" s="6" customFormat="1" ht="30" customHeight="1">
      <c r="B34" s="119"/>
      <c r="C34" s="31"/>
      <c r="D34" s="30"/>
      <c r="E34" s="30"/>
      <c r="F34" s="30"/>
      <c r="G34" s="30"/>
      <c r="H34" s="30"/>
      <c r="I34" s="32"/>
      <c r="J34" s="30"/>
      <c r="K34" s="30"/>
      <c r="L34" s="31"/>
      <c r="M34" s="31"/>
      <c r="N34" s="31"/>
      <c r="O34" s="31"/>
      <c r="P34" s="31"/>
      <c r="Q34" s="31"/>
      <c r="R34" s="30"/>
      <c r="S34" s="30"/>
      <c r="T34" s="30"/>
      <c r="U34" s="30"/>
    </row>
    <row r="35" spans="2:21" s="6" customFormat="1" ht="30" customHeight="1">
      <c r="B35" s="119"/>
      <c r="C35" s="31"/>
      <c r="D35" s="30"/>
      <c r="E35" s="30"/>
      <c r="F35" s="30"/>
      <c r="G35" s="30"/>
      <c r="H35" s="30"/>
      <c r="I35" s="32"/>
      <c r="J35" s="30"/>
      <c r="K35" s="30"/>
      <c r="L35" s="31"/>
      <c r="M35" s="31"/>
      <c r="N35" s="31"/>
      <c r="O35" s="31"/>
      <c r="P35" s="31"/>
      <c r="Q35" s="31"/>
      <c r="R35" s="30"/>
      <c r="S35" s="30"/>
      <c r="T35" s="30"/>
      <c r="U35" s="30"/>
    </row>
    <row r="36" spans="2:21" s="6" customFormat="1" ht="30" customHeight="1">
      <c r="B36" s="119"/>
      <c r="C36" s="31"/>
      <c r="D36" s="30"/>
      <c r="E36" s="30"/>
      <c r="F36" s="30"/>
      <c r="G36" s="30"/>
      <c r="H36" s="30"/>
      <c r="I36" s="32"/>
      <c r="J36" s="30"/>
      <c r="K36" s="30"/>
      <c r="L36" s="31"/>
      <c r="M36" s="31"/>
      <c r="N36" s="31"/>
      <c r="O36" s="31"/>
      <c r="P36" s="31"/>
      <c r="Q36" s="31"/>
      <c r="R36" s="30"/>
      <c r="S36" s="30"/>
      <c r="T36" s="30"/>
      <c r="U36" s="30"/>
    </row>
    <row r="37" spans="2:21" s="6" customFormat="1" ht="30" customHeight="1">
      <c r="B37" s="119"/>
      <c r="C37" s="31"/>
      <c r="D37" s="30"/>
      <c r="E37" s="30"/>
      <c r="F37" s="30"/>
      <c r="G37" s="30"/>
      <c r="H37" s="30"/>
      <c r="I37" s="32"/>
      <c r="J37" s="30"/>
      <c r="K37" s="30"/>
      <c r="L37" s="31"/>
      <c r="M37" s="31"/>
      <c r="N37" s="31"/>
      <c r="O37" s="31"/>
      <c r="P37" s="31"/>
      <c r="Q37" s="31"/>
      <c r="R37" s="30"/>
      <c r="S37" s="30"/>
      <c r="T37" s="30"/>
      <c r="U37" s="30"/>
    </row>
    <row r="38" spans="2:21" s="6" customFormat="1" ht="30" customHeight="1">
      <c r="B38" s="119"/>
      <c r="C38" s="31"/>
      <c r="D38" s="30"/>
      <c r="E38" s="30"/>
      <c r="F38" s="30"/>
      <c r="G38" s="30"/>
      <c r="H38" s="30"/>
      <c r="I38" s="32"/>
      <c r="J38" s="30"/>
      <c r="K38" s="30"/>
      <c r="L38" s="31"/>
      <c r="M38" s="31"/>
      <c r="N38" s="31"/>
      <c r="O38" s="31"/>
      <c r="P38" s="31"/>
      <c r="Q38" s="31"/>
      <c r="R38" s="30"/>
      <c r="S38" s="30"/>
      <c r="T38" s="30"/>
      <c r="U38" s="30"/>
    </row>
    <row r="39" spans="2:21" s="6" customFormat="1" ht="30" customHeight="1">
      <c r="B39" s="119"/>
      <c r="C39" s="31"/>
      <c r="D39" s="30"/>
      <c r="E39" s="30"/>
      <c r="F39" s="30"/>
      <c r="G39" s="30"/>
      <c r="H39" s="30"/>
      <c r="I39" s="32"/>
      <c r="J39" s="30"/>
      <c r="K39" s="30"/>
      <c r="L39" s="31"/>
      <c r="M39" s="31"/>
      <c r="N39" s="31"/>
      <c r="O39" s="31"/>
      <c r="P39" s="31"/>
      <c r="Q39" s="31"/>
      <c r="R39" s="30"/>
      <c r="S39" s="30"/>
      <c r="T39" s="30"/>
      <c r="U39" s="30"/>
    </row>
    <row r="40" spans="2:21" s="6" customFormat="1" ht="30" customHeight="1">
      <c r="B40" s="119"/>
      <c r="C40" s="31"/>
      <c r="D40" s="30"/>
      <c r="E40" s="30"/>
      <c r="F40" s="30"/>
      <c r="G40" s="30"/>
      <c r="H40" s="30"/>
      <c r="I40" s="32"/>
      <c r="J40" s="30"/>
      <c r="K40" s="30"/>
      <c r="L40" s="31"/>
      <c r="M40" s="31"/>
      <c r="N40" s="31"/>
      <c r="O40" s="31"/>
      <c r="P40" s="31"/>
      <c r="Q40" s="31"/>
      <c r="R40" s="30"/>
      <c r="S40" s="30"/>
      <c r="T40" s="30"/>
      <c r="U40" s="30"/>
    </row>
    <row r="41" spans="2:21" s="6" customFormat="1" ht="30" customHeight="1">
      <c r="B41" s="119"/>
      <c r="C41" s="31"/>
      <c r="D41" s="30"/>
      <c r="E41" s="30"/>
      <c r="F41" s="30"/>
      <c r="G41" s="30"/>
      <c r="H41" s="30"/>
      <c r="I41" s="32"/>
      <c r="J41" s="30"/>
      <c r="K41" s="30"/>
      <c r="L41" s="31"/>
      <c r="M41" s="31"/>
      <c r="N41" s="31"/>
      <c r="O41" s="31"/>
      <c r="P41" s="31"/>
      <c r="Q41" s="31"/>
      <c r="R41" s="30"/>
      <c r="S41" s="30"/>
      <c r="T41" s="30"/>
      <c r="U41" s="30"/>
    </row>
    <row r="42" spans="2:21" s="6" customFormat="1" ht="30" customHeight="1">
      <c r="B42" s="119"/>
      <c r="C42" s="31"/>
      <c r="D42" s="30"/>
      <c r="E42" s="30"/>
      <c r="F42" s="30"/>
      <c r="G42" s="30"/>
      <c r="H42" s="30"/>
      <c r="I42" s="32"/>
      <c r="J42" s="30"/>
      <c r="K42" s="30"/>
      <c r="L42" s="31"/>
      <c r="M42" s="31"/>
      <c r="N42" s="31"/>
      <c r="O42" s="31"/>
      <c r="P42" s="31"/>
      <c r="Q42" s="31"/>
      <c r="R42" s="30"/>
      <c r="S42" s="30"/>
      <c r="T42" s="30"/>
      <c r="U42" s="30"/>
    </row>
    <row r="43" spans="2:21" s="6" customFormat="1" ht="30" customHeight="1">
      <c r="B43" s="119"/>
      <c r="C43" s="31"/>
      <c r="D43" s="30"/>
      <c r="E43" s="30"/>
      <c r="F43" s="30"/>
      <c r="G43" s="30"/>
      <c r="H43" s="30"/>
      <c r="I43" s="32"/>
      <c r="J43" s="30"/>
      <c r="K43" s="30"/>
      <c r="L43" s="31"/>
      <c r="M43" s="31"/>
      <c r="N43" s="31"/>
      <c r="O43" s="31"/>
      <c r="P43" s="31"/>
      <c r="Q43" s="31"/>
      <c r="R43" s="30"/>
      <c r="S43" s="30"/>
      <c r="T43" s="30"/>
      <c r="U43" s="30"/>
    </row>
    <row r="44" spans="2:21" s="6" customFormat="1" ht="30" customHeight="1">
      <c r="B44" s="119"/>
      <c r="C44" s="31"/>
      <c r="D44" s="30"/>
      <c r="E44" s="30"/>
      <c r="F44" s="30"/>
      <c r="G44" s="30"/>
      <c r="H44" s="30"/>
      <c r="I44" s="32"/>
      <c r="J44" s="30"/>
      <c r="K44" s="30"/>
      <c r="L44" s="31"/>
      <c r="M44" s="31"/>
      <c r="N44" s="31"/>
      <c r="O44" s="31"/>
      <c r="P44" s="31"/>
      <c r="Q44" s="31"/>
      <c r="R44" s="30"/>
      <c r="S44" s="30"/>
      <c r="T44" s="30"/>
      <c r="U44" s="30"/>
    </row>
    <row r="45" spans="2:21" s="6" customFormat="1" ht="30" customHeight="1">
      <c r="B45" s="119"/>
      <c r="C45" s="31"/>
      <c r="D45" s="30"/>
      <c r="E45" s="30"/>
      <c r="F45" s="30"/>
      <c r="G45" s="30"/>
      <c r="H45" s="30"/>
      <c r="I45" s="32"/>
      <c r="J45" s="30"/>
      <c r="K45" s="30"/>
      <c r="L45" s="31"/>
      <c r="M45" s="31"/>
      <c r="N45" s="31"/>
      <c r="O45" s="31"/>
      <c r="P45" s="31"/>
      <c r="Q45" s="31"/>
      <c r="R45" s="30"/>
      <c r="S45" s="30"/>
      <c r="T45" s="30"/>
      <c r="U45" s="30"/>
    </row>
    <row r="46" spans="2:21" s="6" customFormat="1" ht="30" customHeight="1">
      <c r="B46" s="119"/>
      <c r="C46" s="31"/>
      <c r="D46" s="30"/>
      <c r="E46" s="30"/>
      <c r="F46" s="30"/>
      <c r="G46" s="30"/>
      <c r="H46" s="30"/>
      <c r="I46" s="32"/>
      <c r="J46" s="30"/>
      <c r="K46" s="30"/>
      <c r="L46" s="31"/>
      <c r="M46" s="31"/>
      <c r="N46" s="31"/>
      <c r="O46" s="31"/>
      <c r="P46" s="31"/>
      <c r="Q46" s="31"/>
      <c r="R46" s="30"/>
      <c r="S46" s="30"/>
      <c r="T46" s="30"/>
      <c r="U46" s="30"/>
    </row>
    <row r="47" spans="2:21" s="6" customFormat="1" ht="30" customHeight="1">
      <c r="B47" s="119"/>
      <c r="C47" s="31"/>
      <c r="D47" s="30"/>
      <c r="E47" s="30"/>
      <c r="F47" s="30"/>
      <c r="G47" s="30"/>
      <c r="H47" s="30"/>
      <c r="I47" s="32"/>
      <c r="J47" s="30"/>
      <c r="K47" s="30"/>
      <c r="L47" s="31"/>
      <c r="M47" s="31"/>
      <c r="N47" s="31"/>
      <c r="O47" s="31"/>
      <c r="P47" s="31"/>
      <c r="Q47" s="31"/>
      <c r="R47" s="30"/>
      <c r="S47" s="30"/>
      <c r="T47" s="30"/>
      <c r="U47" s="30"/>
    </row>
    <row r="48" spans="2:21" s="6" customFormat="1" ht="30" customHeight="1">
      <c r="B48" s="119"/>
      <c r="C48" s="31"/>
      <c r="D48" s="30"/>
      <c r="E48" s="30"/>
      <c r="F48" s="30"/>
      <c r="G48" s="30"/>
      <c r="H48" s="30"/>
      <c r="I48" s="32"/>
      <c r="J48" s="30"/>
      <c r="K48" s="30"/>
      <c r="L48" s="31"/>
      <c r="M48" s="31"/>
      <c r="N48" s="31"/>
      <c r="O48" s="31"/>
      <c r="P48" s="31"/>
      <c r="Q48" s="31"/>
      <c r="R48" s="30"/>
      <c r="S48" s="30"/>
      <c r="T48" s="30"/>
      <c r="U48" s="30"/>
    </row>
    <row r="49" spans="2:21" s="6" customFormat="1" ht="30" customHeight="1">
      <c r="B49" s="119"/>
      <c r="C49" s="31"/>
      <c r="D49" s="30"/>
      <c r="E49" s="30"/>
      <c r="F49" s="30"/>
      <c r="G49" s="30"/>
      <c r="H49" s="30"/>
      <c r="I49" s="32"/>
      <c r="J49" s="30"/>
      <c r="K49" s="30"/>
      <c r="L49" s="31"/>
      <c r="M49" s="31"/>
      <c r="N49" s="31"/>
      <c r="O49" s="31"/>
      <c r="P49" s="31"/>
      <c r="Q49" s="31"/>
      <c r="R49" s="30"/>
      <c r="S49" s="30"/>
      <c r="T49" s="30"/>
      <c r="U49" s="30"/>
    </row>
    <row r="50" spans="2:21" s="6" customFormat="1" ht="30" customHeight="1">
      <c r="B50" s="119"/>
      <c r="C50" s="31"/>
      <c r="D50" s="30"/>
      <c r="E50" s="30"/>
      <c r="F50" s="30"/>
      <c r="G50" s="30"/>
      <c r="H50" s="30"/>
      <c r="I50" s="32"/>
      <c r="J50" s="30"/>
      <c r="K50" s="30"/>
      <c r="L50" s="31"/>
      <c r="M50" s="31"/>
      <c r="N50" s="31"/>
      <c r="O50" s="31"/>
      <c r="P50" s="31"/>
      <c r="Q50" s="31"/>
      <c r="R50" s="30"/>
      <c r="S50" s="30"/>
      <c r="T50" s="30"/>
      <c r="U50" s="30"/>
    </row>
    <row r="51" spans="2:21" s="6" customFormat="1" ht="30" customHeight="1">
      <c r="B51" s="119"/>
      <c r="C51" s="31"/>
      <c r="D51" s="30"/>
      <c r="E51" s="30"/>
      <c r="F51" s="30"/>
      <c r="G51" s="30"/>
      <c r="H51" s="30"/>
      <c r="I51" s="32"/>
      <c r="J51" s="30"/>
      <c r="K51" s="30"/>
      <c r="L51" s="31"/>
      <c r="M51" s="31"/>
      <c r="N51" s="31"/>
      <c r="O51" s="31"/>
      <c r="P51" s="31"/>
      <c r="Q51" s="31"/>
      <c r="R51" s="30"/>
      <c r="S51" s="30"/>
      <c r="T51" s="30"/>
      <c r="U51" s="30"/>
    </row>
    <row r="52" spans="2:21" s="6" customFormat="1" ht="30" customHeight="1">
      <c r="B52" s="119"/>
      <c r="C52" s="31"/>
      <c r="D52" s="30"/>
      <c r="E52" s="30"/>
      <c r="F52" s="30"/>
      <c r="G52" s="30"/>
      <c r="H52" s="30"/>
      <c r="I52" s="32"/>
      <c r="J52" s="30"/>
      <c r="K52" s="30"/>
      <c r="L52" s="31"/>
      <c r="M52" s="31"/>
      <c r="N52" s="31"/>
      <c r="O52" s="31"/>
      <c r="P52" s="31"/>
      <c r="Q52" s="31"/>
      <c r="R52" s="30"/>
      <c r="S52" s="30"/>
      <c r="T52" s="30"/>
      <c r="U52" s="30"/>
    </row>
    <row r="53" spans="2:21" s="6" customFormat="1" ht="30" customHeight="1">
      <c r="B53" s="119"/>
      <c r="C53" s="31"/>
      <c r="D53" s="30"/>
      <c r="E53" s="30"/>
      <c r="F53" s="30"/>
      <c r="G53" s="30"/>
      <c r="H53" s="30"/>
      <c r="I53" s="32"/>
      <c r="J53" s="30"/>
      <c r="K53" s="30"/>
      <c r="L53" s="31"/>
      <c r="M53" s="31"/>
      <c r="N53" s="31"/>
      <c r="O53" s="31"/>
      <c r="P53" s="31"/>
      <c r="Q53" s="31"/>
      <c r="R53" s="30"/>
      <c r="S53" s="30"/>
      <c r="T53" s="30"/>
      <c r="U53" s="30"/>
    </row>
    <row r="54" spans="2:21" s="6" customFormat="1" ht="30" customHeight="1">
      <c r="B54" s="119"/>
      <c r="C54" s="31"/>
      <c r="D54" s="30"/>
      <c r="E54" s="30"/>
      <c r="F54" s="30"/>
      <c r="G54" s="30"/>
      <c r="H54" s="30"/>
      <c r="I54" s="32"/>
      <c r="J54" s="30"/>
      <c r="K54" s="30"/>
      <c r="L54" s="31"/>
      <c r="M54" s="31"/>
      <c r="N54" s="31"/>
      <c r="O54" s="31"/>
      <c r="P54" s="31"/>
      <c r="Q54" s="31"/>
      <c r="R54" s="30"/>
      <c r="S54" s="30"/>
      <c r="T54" s="30"/>
      <c r="U54" s="30"/>
    </row>
    <row r="55" spans="2:21" s="6" customFormat="1" ht="30" customHeight="1">
      <c r="B55" s="119"/>
      <c r="C55" s="31"/>
      <c r="D55" s="30"/>
      <c r="E55" s="30"/>
      <c r="F55" s="30"/>
      <c r="G55" s="30"/>
      <c r="H55" s="30"/>
      <c r="I55" s="32"/>
      <c r="J55" s="30"/>
      <c r="K55" s="30"/>
      <c r="L55" s="31"/>
      <c r="M55" s="31"/>
      <c r="N55" s="31"/>
      <c r="O55" s="31"/>
      <c r="P55" s="31"/>
      <c r="Q55" s="31"/>
      <c r="R55" s="30"/>
      <c r="S55" s="30"/>
      <c r="T55" s="30"/>
      <c r="U55" s="30"/>
    </row>
    <row r="56" spans="2:21" s="6" customFormat="1" ht="30" customHeight="1">
      <c r="B56" s="119"/>
      <c r="C56" s="31"/>
      <c r="D56" s="30"/>
      <c r="E56" s="30"/>
      <c r="F56" s="30"/>
      <c r="G56" s="30"/>
      <c r="H56" s="30"/>
      <c r="I56" s="32"/>
      <c r="J56" s="30"/>
      <c r="K56" s="30"/>
      <c r="L56" s="31"/>
      <c r="M56" s="31"/>
      <c r="N56" s="31"/>
      <c r="O56" s="31"/>
      <c r="P56" s="31"/>
      <c r="Q56" s="31"/>
      <c r="R56" s="30"/>
      <c r="S56" s="30"/>
      <c r="T56" s="30"/>
      <c r="U56" s="30"/>
    </row>
    <row r="57" spans="2:21" s="6" customFormat="1" ht="30" customHeight="1">
      <c r="B57" s="119"/>
      <c r="C57" s="31"/>
      <c r="D57" s="30"/>
      <c r="E57" s="30"/>
      <c r="F57" s="30"/>
      <c r="G57" s="30"/>
      <c r="H57" s="30"/>
      <c r="I57" s="32"/>
      <c r="J57" s="30"/>
      <c r="K57" s="30"/>
      <c r="L57" s="31"/>
      <c r="M57" s="31"/>
      <c r="N57" s="31"/>
      <c r="O57" s="31"/>
      <c r="P57" s="31"/>
      <c r="Q57" s="31"/>
      <c r="R57" s="30"/>
      <c r="S57" s="30"/>
      <c r="T57" s="30"/>
      <c r="U57" s="30"/>
    </row>
    <row r="58" spans="2:21" s="6" customFormat="1" ht="30" customHeight="1">
      <c r="B58" s="119"/>
      <c r="C58" s="31"/>
      <c r="D58" s="30"/>
      <c r="E58" s="30"/>
      <c r="F58" s="30"/>
      <c r="G58" s="30"/>
      <c r="H58" s="30"/>
      <c r="I58" s="32"/>
      <c r="J58" s="30"/>
      <c r="K58" s="30"/>
      <c r="L58" s="31"/>
      <c r="M58" s="31"/>
      <c r="N58" s="31"/>
      <c r="O58" s="31"/>
      <c r="P58" s="31"/>
      <c r="Q58" s="31"/>
      <c r="R58" s="30"/>
      <c r="S58" s="30"/>
      <c r="T58" s="30"/>
      <c r="U58" s="30"/>
    </row>
    <row r="59" spans="2:21" s="6" customFormat="1" ht="30" customHeight="1">
      <c r="B59" s="119"/>
      <c r="C59" s="31"/>
      <c r="D59" s="30"/>
      <c r="E59" s="30"/>
      <c r="F59" s="30"/>
      <c r="G59" s="30"/>
      <c r="H59" s="30"/>
      <c r="I59" s="32"/>
      <c r="J59" s="30"/>
      <c r="K59" s="30"/>
      <c r="L59" s="31"/>
      <c r="M59" s="31"/>
      <c r="N59" s="31"/>
      <c r="O59" s="31"/>
      <c r="P59" s="31"/>
      <c r="Q59" s="31"/>
      <c r="R59" s="30"/>
      <c r="S59" s="30"/>
      <c r="T59" s="30"/>
      <c r="U59" s="30"/>
    </row>
    <row r="60" spans="2:21" s="6" customFormat="1" ht="30" customHeight="1">
      <c r="B60" s="119"/>
      <c r="C60" s="31"/>
      <c r="D60" s="30"/>
      <c r="E60" s="30"/>
      <c r="F60" s="30"/>
      <c r="G60" s="30"/>
      <c r="H60" s="30"/>
      <c r="I60" s="32"/>
      <c r="J60" s="30"/>
      <c r="K60" s="30"/>
      <c r="L60" s="31"/>
      <c r="M60" s="31"/>
      <c r="N60" s="31"/>
      <c r="O60" s="31"/>
      <c r="P60" s="31"/>
      <c r="Q60" s="31"/>
      <c r="R60" s="30"/>
      <c r="S60" s="30"/>
      <c r="T60" s="30"/>
      <c r="U60" s="30"/>
    </row>
    <row r="61" spans="2:21" s="6" customFormat="1" ht="30" customHeight="1">
      <c r="B61" s="119"/>
      <c r="C61" s="31"/>
      <c r="D61" s="30"/>
      <c r="E61" s="30"/>
      <c r="F61" s="30"/>
      <c r="G61" s="30"/>
      <c r="H61" s="30"/>
      <c r="I61" s="32"/>
      <c r="J61" s="30"/>
      <c r="K61" s="30"/>
      <c r="L61" s="31"/>
      <c r="M61" s="31"/>
      <c r="N61" s="31"/>
      <c r="O61" s="31"/>
      <c r="P61" s="31"/>
      <c r="Q61" s="31"/>
      <c r="R61" s="30"/>
      <c r="S61" s="30"/>
      <c r="T61" s="30"/>
      <c r="U61" s="30"/>
    </row>
    <row r="62" spans="2:21" s="6" customFormat="1" ht="30" customHeight="1">
      <c r="B62" s="119"/>
      <c r="C62" s="31"/>
      <c r="D62" s="30"/>
      <c r="E62" s="30"/>
      <c r="F62" s="30"/>
      <c r="G62" s="30"/>
      <c r="H62" s="30"/>
      <c r="I62" s="32"/>
      <c r="J62" s="30"/>
      <c r="K62" s="30"/>
      <c r="L62" s="31"/>
      <c r="M62" s="31"/>
      <c r="N62" s="31"/>
      <c r="O62" s="31"/>
      <c r="P62" s="31"/>
      <c r="Q62" s="31"/>
      <c r="R62" s="30"/>
      <c r="S62" s="30"/>
      <c r="T62" s="30"/>
      <c r="U62" s="30"/>
    </row>
    <row r="63" spans="2:21" s="6" customFormat="1" ht="30" customHeight="1">
      <c r="B63" s="119"/>
      <c r="C63" s="31"/>
      <c r="D63" s="30"/>
      <c r="E63" s="30"/>
      <c r="F63" s="30"/>
      <c r="G63" s="30"/>
      <c r="H63" s="30"/>
      <c r="I63" s="32"/>
      <c r="J63" s="30"/>
      <c r="K63" s="30"/>
      <c r="L63" s="31"/>
      <c r="M63" s="31"/>
      <c r="N63" s="31"/>
      <c r="O63" s="31"/>
      <c r="P63" s="31"/>
      <c r="Q63" s="31"/>
      <c r="R63" s="30"/>
      <c r="S63" s="30"/>
      <c r="T63" s="30"/>
      <c r="U63" s="30"/>
    </row>
    <row r="64" spans="2:21" s="6" customFormat="1" ht="30" customHeight="1">
      <c r="B64" s="119"/>
      <c r="C64" s="31"/>
      <c r="D64" s="30"/>
      <c r="E64" s="30"/>
      <c r="F64" s="30"/>
      <c r="G64" s="30"/>
      <c r="H64" s="30"/>
      <c r="I64" s="32"/>
      <c r="J64" s="30"/>
      <c r="K64" s="30"/>
      <c r="L64" s="31"/>
      <c r="M64" s="31"/>
      <c r="N64" s="31"/>
      <c r="O64" s="31"/>
      <c r="P64" s="31"/>
      <c r="Q64" s="31"/>
      <c r="R64" s="30"/>
      <c r="S64" s="30"/>
      <c r="T64" s="30"/>
      <c r="U64" s="30"/>
    </row>
    <row r="65" spans="2:21" s="6" customFormat="1" ht="30" customHeight="1">
      <c r="B65" s="119"/>
      <c r="C65" s="31"/>
      <c r="D65" s="30"/>
      <c r="E65" s="30"/>
      <c r="F65" s="30"/>
      <c r="G65" s="30"/>
      <c r="H65" s="30"/>
      <c r="I65" s="32"/>
      <c r="J65" s="30"/>
      <c r="K65" s="30"/>
      <c r="L65" s="31"/>
      <c r="M65" s="31"/>
      <c r="N65" s="31"/>
      <c r="O65" s="31"/>
      <c r="P65" s="31"/>
      <c r="Q65" s="31"/>
      <c r="R65" s="30"/>
      <c r="S65" s="30"/>
      <c r="T65" s="30"/>
      <c r="U65" s="30"/>
    </row>
    <row r="66" spans="2:21" s="6" customFormat="1" ht="30" customHeight="1">
      <c r="B66" s="119"/>
      <c r="C66" s="31"/>
      <c r="D66" s="30"/>
      <c r="E66" s="30"/>
      <c r="F66" s="30"/>
      <c r="G66" s="30"/>
      <c r="H66" s="30"/>
      <c r="I66" s="32"/>
      <c r="J66" s="30"/>
      <c r="K66" s="30"/>
      <c r="L66" s="31"/>
      <c r="M66" s="31"/>
      <c r="N66" s="31"/>
      <c r="O66" s="31"/>
      <c r="P66" s="31"/>
      <c r="Q66" s="31"/>
      <c r="R66" s="30"/>
      <c r="S66" s="30"/>
      <c r="T66" s="30"/>
      <c r="U66" s="30"/>
    </row>
    <row r="67" spans="2:21" s="6" customFormat="1" ht="30" customHeight="1">
      <c r="B67" s="119"/>
      <c r="C67" s="31"/>
      <c r="D67" s="30"/>
      <c r="E67" s="30"/>
      <c r="F67" s="30"/>
      <c r="G67" s="30"/>
      <c r="H67" s="30"/>
      <c r="I67" s="32"/>
      <c r="J67" s="30"/>
      <c r="K67" s="30"/>
      <c r="L67" s="31"/>
      <c r="M67" s="31"/>
      <c r="N67" s="31"/>
      <c r="O67" s="31"/>
      <c r="P67" s="31"/>
      <c r="Q67" s="31"/>
      <c r="R67" s="30"/>
      <c r="S67" s="30"/>
      <c r="T67" s="30"/>
      <c r="U67" s="30"/>
    </row>
    <row r="68" spans="2:21" s="6" customFormat="1" ht="30" customHeight="1">
      <c r="B68" s="119"/>
      <c r="C68" s="31"/>
      <c r="D68" s="30"/>
      <c r="E68" s="30"/>
      <c r="F68" s="30"/>
      <c r="G68" s="30"/>
      <c r="H68" s="30"/>
      <c r="I68" s="32"/>
      <c r="J68" s="30"/>
      <c r="K68" s="30"/>
      <c r="L68" s="31"/>
      <c r="M68" s="31"/>
      <c r="N68" s="31"/>
      <c r="O68" s="31"/>
      <c r="P68" s="31"/>
      <c r="Q68" s="31"/>
      <c r="R68" s="30"/>
      <c r="S68" s="30"/>
      <c r="T68" s="30"/>
      <c r="U68" s="30"/>
    </row>
    <row r="69" spans="2:21" s="6" customFormat="1" ht="30" customHeight="1">
      <c r="B69" s="119"/>
      <c r="C69" s="31"/>
      <c r="D69" s="30"/>
      <c r="E69" s="30"/>
      <c r="F69" s="30"/>
      <c r="G69" s="30"/>
      <c r="H69" s="30"/>
      <c r="I69" s="32"/>
      <c r="J69" s="30"/>
      <c r="K69" s="30"/>
      <c r="L69" s="31"/>
      <c r="M69" s="31"/>
      <c r="N69" s="31"/>
      <c r="O69" s="31"/>
      <c r="P69" s="31"/>
      <c r="Q69" s="31"/>
      <c r="R69" s="30"/>
      <c r="S69" s="30"/>
      <c r="T69" s="30"/>
      <c r="U69" s="30"/>
    </row>
    <row r="70" spans="2:21" s="6" customFormat="1" ht="30" customHeight="1">
      <c r="B70" s="119"/>
      <c r="C70" s="31"/>
      <c r="D70" s="30"/>
      <c r="E70" s="30"/>
      <c r="F70" s="30"/>
      <c r="G70" s="30"/>
      <c r="H70" s="30"/>
      <c r="I70" s="32"/>
      <c r="J70" s="30"/>
      <c r="K70" s="30"/>
      <c r="L70" s="31"/>
      <c r="M70" s="31"/>
      <c r="N70" s="31"/>
      <c r="O70" s="31"/>
      <c r="P70" s="31"/>
      <c r="Q70" s="31"/>
      <c r="R70" s="30"/>
      <c r="S70" s="30"/>
      <c r="T70" s="30"/>
      <c r="U70" s="30"/>
    </row>
    <row r="71" spans="2:21" s="6" customFormat="1" ht="30" customHeight="1">
      <c r="B71" s="119"/>
      <c r="C71" s="31"/>
      <c r="D71" s="30"/>
      <c r="E71" s="30"/>
      <c r="F71" s="30"/>
      <c r="G71" s="30"/>
      <c r="H71" s="30"/>
      <c r="I71" s="32"/>
      <c r="J71" s="30"/>
      <c r="K71" s="30"/>
      <c r="L71" s="31"/>
      <c r="M71" s="31"/>
      <c r="N71" s="31"/>
      <c r="O71" s="31"/>
      <c r="P71" s="31"/>
      <c r="Q71" s="31"/>
      <c r="R71" s="30"/>
      <c r="S71" s="30"/>
      <c r="T71" s="30"/>
      <c r="U71" s="30"/>
    </row>
    <row r="72" spans="2:21" s="6" customFormat="1" ht="30" customHeight="1">
      <c r="B72" s="119"/>
      <c r="C72" s="31"/>
      <c r="D72" s="30"/>
      <c r="E72" s="30"/>
      <c r="F72" s="30"/>
      <c r="G72" s="30"/>
      <c r="H72" s="30"/>
      <c r="I72" s="32"/>
      <c r="J72" s="30"/>
      <c r="K72" s="30"/>
      <c r="L72" s="31"/>
      <c r="M72" s="31"/>
      <c r="N72" s="31"/>
      <c r="O72" s="31"/>
      <c r="P72" s="31"/>
      <c r="Q72" s="31"/>
      <c r="R72" s="30"/>
      <c r="S72" s="30"/>
      <c r="T72" s="30"/>
      <c r="U72" s="30"/>
    </row>
    <row r="73" spans="2:21" s="6" customFormat="1" ht="30" customHeight="1">
      <c r="B73" s="119"/>
      <c r="C73" s="31"/>
      <c r="D73" s="30"/>
      <c r="E73" s="30"/>
      <c r="F73" s="30"/>
      <c r="G73" s="30"/>
      <c r="H73" s="30"/>
      <c r="I73" s="32"/>
      <c r="J73" s="30"/>
      <c r="K73" s="30"/>
      <c r="L73" s="31"/>
      <c r="M73" s="31"/>
      <c r="N73" s="31"/>
      <c r="O73" s="31"/>
      <c r="P73" s="31"/>
      <c r="Q73" s="31"/>
      <c r="R73" s="30"/>
      <c r="S73" s="30"/>
      <c r="T73" s="30"/>
      <c r="U73" s="30"/>
    </row>
    <row r="74" spans="2:21" s="6" customFormat="1" ht="30" customHeight="1">
      <c r="B74" s="119"/>
      <c r="C74" s="31"/>
      <c r="D74" s="30"/>
      <c r="E74" s="30"/>
      <c r="F74" s="30"/>
      <c r="G74" s="30"/>
      <c r="H74" s="30"/>
      <c r="I74" s="32"/>
      <c r="J74" s="30"/>
      <c r="K74" s="30"/>
      <c r="L74" s="31"/>
      <c r="M74" s="31"/>
      <c r="N74" s="31"/>
      <c r="O74" s="31"/>
      <c r="P74" s="31"/>
      <c r="Q74" s="31"/>
      <c r="R74" s="30"/>
      <c r="S74" s="30"/>
      <c r="T74" s="30"/>
      <c r="U74" s="30"/>
    </row>
    <row r="75" spans="2:21" s="6" customFormat="1" ht="30" customHeight="1">
      <c r="B75" s="119"/>
      <c r="C75" s="31"/>
      <c r="D75" s="30"/>
      <c r="E75" s="30"/>
      <c r="F75" s="30"/>
      <c r="G75" s="30"/>
      <c r="H75" s="30"/>
      <c r="I75" s="32"/>
      <c r="J75" s="30"/>
      <c r="K75" s="30"/>
      <c r="L75" s="31"/>
      <c r="M75" s="31"/>
      <c r="N75" s="31"/>
      <c r="O75" s="31"/>
      <c r="P75" s="31"/>
      <c r="Q75" s="31"/>
      <c r="R75" s="30"/>
      <c r="S75" s="30"/>
      <c r="T75" s="30"/>
      <c r="U75" s="30"/>
    </row>
    <row r="76" spans="2:21" s="6" customFormat="1" ht="30" customHeight="1">
      <c r="B76" s="119"/>
      <c r="C76" s="31"/>
      <c r="D76" s="30"/>
      <c r="E76" s="30"/>
      <c r="F76" s="30"/>
      <c r="G76" s="30"/>
      <c r="H76" s="30"/>
      <c r="I76" s="32"/>
      <c r="J76" s="30"/>
      <c r="K76" s="30"/>
      <c r="L76" s="31"/>
      <c r="M76" s="31"/>
      <c r="N76" s="31"/>
      <c r="O76" s="31"/>
      <c r="P76" s="31"/>
      <c r="Q76" s="31"/>
      <c r="R76" s="30"/>
      <c r="S76" s="30"/>
      <c r="T76" s="30"/>
      <c r="U76" s="30"/>
    </row>
    <row r="77" spans="2:21" s="6" customFormat="1" ht="30" customHeight="1">
      <c r="B77" s="119"/>
      <c r="C77" s="31"/>
      <c r="D77" s="30"/>
      <c r="E77" s="30"/>
      <c r="F77" s="30"/>
      <c r="G77" s="30"/>
      <c r="H77" s="30"/>
      <c r="I77" s="32"/>
      <c r="J77" s="30"/>
      <c r="K77" s="30"/>
      <c r="L77" s="31"/>
      <c r="M77" s="31"/>
      <c r="N77" s="31"/>
      <c r="O77" s="31"/>
      <c r="P77" s="31"/>
      <c r="Q77" s="31"/>
      <c r="R77" s="30"/>
      <c r="S77" s="30"/>
      <c r="T77" s="30"/>
      <c r="U77" s="30"/>
    </row>
    <row r="78" spans="2:21" s="6" customFormat="1" ht="30" customHeight="1">
      <c r="B78" s="119"/>
      <c r="C78" s="31"/>
      <c r="D78" s="30"/>
      <c r="E78" s="30"/>
      <c r="F78" s="30"/>
      <c r="G78" s="30"/>
      <c r="H78" s="30"/>
      <c r="I78" s="32"/>
      <c r="J78" s="30"/>
      <c r="K78" s="30"/>
      <c r="L78" s="31"/>
      <c r="M78" s="31"/>
      <c r="N78" s="31"/>
      <c r="O78" s="31"/>
      <c r="P78" s="31"/>
      <c r="Q78" s="31"/>
      <c r="R78" s="30"/>
      <c r="S78" s="30"/>
      <c r="T78" s="30"/>
      <c r="U78" s="30"/>
    </row>
    <row r="79" spans="2:21" s="6" customFormat="1" ht="30" customHeight="1">
      <c r="B79" s="119"/>
      <c r="C79" s="31"/>
      <c r="D79" s="30"/>
      <c r="E79" s="30"/>
      <c r="F79" s="30"/>
      <c r="G79" s="30"/>
      <c r="H79" s="30"/>
      <c r="I79" s="32"/>
      <c r="J79" s="30"/>
      <c r="K79" s="30"/>
      <c r="L79" s="31"/>
      <c r="M79" s="31"/>
      <c r="N79" s="31"/>
      <c r="O79" s="31"/>
      <c r="P79" s="31"/>
      <c r="Q79" s="31"/>
      <c r="R79" s="30"/>
      <c r="S79" s="30"/>
      <c r="T79" s="30"/>
      <c r="U79" s="30"/>
    </row>
    <row r="80" spans="2:21" s="6" customFormat="1" ht="30" customHeight="1">
      <c r="B80" s="119"/>
      <c r="C80" s="31"/>
      <c r="D80" s="30"/>
      <c r="E80" s="30"/>
      <c r="F80" s="30"/>
      <c r="G80" s="30"/>
      <c r="H80" s="30"/>
      <c r="I80" s="32"/>
      <c r="J80" s="30"/>
      <c r="K80" s="30"/>
      <c r="L80" s="31"/>
      <c r="M80" s="31"/>
      <c r="N80" s="31"/>
      <c r="O80" s="31"/>
      <c r="P80" s="31"/>
      <c r="Q80" s="31"/>
      <c r="R80" s="30"/>
      <c r="S80" s="30"/>
      <c r="T80" s="30"/>
      <c r="U80" s="30"/>
    </row>
    <row r="81" spans="2:21" s="6" customFormat="1" ht="30" customHeight="1">
      <c r="B81" s="119"/>
      <c r="C81" s="31"/>
      <c r="D81" s="30"/>
      <c r="E81" s="30"/>
      <c r="F81" s="30"/>
      <c r="G81" s="30"/>
      <c r="H81" s="30"/>
      <c r="I81" s="32"/>
      <c r="J81" s="30"/>
      <c r="K81" s="30"/>
      <c r="L81" s="31"/>
      <c r="M81" s="31"/>
      <c r="N81" s="31"/>
      <c r="O81" s="31"/>
      <c r="P81" s="31"/>
      <c r="Q81" s="31"/>
      <c r="R81" s="30"/>
      <c r="S81" s="30"/>
      <c r="T81" s="30"/>
      <c r="U81" s="30"/>
    </row>
    <row r="82" spans="2:21" s="6" customFormat="1" ht="30" customHeight="1">
      <c r="B82" s="119"/>
      <c r="C82" s="31"/>
      <c r="D82" s="30"/>
      <c r="E82" s="30"/>
      <c r="F82" s="30"/>
      <c r="G82" s="30"/>
      <c r="H82" s="30"/>
      <c r="I82" s="32"/>
      <c r="J82" s="30"/>
      <c r="K82" s="30"/>
      <c r="L82" s="31"/>
      <c r="M82" s="31"/>
      <c r="N82" s="31"/>
      <c r="O82" s="31"/>
      <c r="P82" s="31"/>
      <c r="Q82" s="31"/>
      <c r="R82" s="30"/>
      <c r="S82" s="30"/>
      <c r="T82" s="30"/>
      <c r="U82" s="30"/>
    </row>
    <row r="83" spans="2:21" s="6" customFormat="1" ht="30" customHeight="1">
      <c r="B83" s="119"/>
      <c r="C83" s="31"/>
      <c r="D83" s="30"/>
      <c r="E83" s="30"/>
      <c r="F83" s="30"/>
      <c r="G83" s="30"/>
      <c r="H83" s="30"/>
      <c r="I83" s="32"/>
      <c r="J83" s="30"/>
      <c r="K83" s="30"/>
      <c r="L83" s="31"/>
      <c r="M83" s="31"/>
      <c r="N83" s="31"/>
      <c r="O83" s="31"/>
      <c r="P83" s="31"/>
      <c r="Q83" s="31"/>
      <c r="R83" s="30"/>
      <c r="S83" s="30"/>
      <c r="T83" s="30"/>
      <c r="U83" s="30"/>
    </row>
    <row r="84" spans="2:21" s="6" customFormat="1" ht="30" customHeight="1">
      <c r="B84" s="119"/>
      <c r="C84" s="31"/>
      <c r="D84" s="30"/>
      <c r="E84" s="30"/>
      <c r="F84" s="30"/>
      <c r="G84" s="30"/>
      <c r="H84" s="30"/>
      <c r="I84" s="32"/>
      <c r="J84" s="30"/>
      <c r="K84" s="30"/>
      <c r="L84" s="31"/>
      <c r="M84" s="31"/>
      <c r="N84" s="31"/>
      <c r="O84" s="31"/>
      <c r="P84" s="31"/>
      <c r="Q84" s="31"/>
      <c r="R84" s="30"/>
      <c r="S84" s="30"/>
      <c r="T84" s="30"/>
      <c r="U84" s="30"/>
    </row>
    <row r="85" spans="2:21" s="6" customFormat="1" ht="30" customHeight="1">
      <c r="B85" s="119"/>
      <c r="C85" s="31"/>
      <c r="D85" s="30"/>
      <c r="E85" s="30"/>
      <c r="F85" s="30"/>
      <c r="G85" s="30"/>
      <c r="H85" s="30"/>
      <c r="I85" s="32"/>
      <c r="J85" s="30"/>
      <c r="K85" s="30"/>
      <c r="L85" s="31"/>
      <c r="M85" s="31"/>
      <c r="N85" s="31"/>
      <c r="O85" s="31"/>
      <c r="P85" s="31"/>
      <c r="Q85" s="31"/>
      <c r="R85" s="30"/>
      <c r="S85" s="30"/>
      <c r="T85" s="30"/>
      <c r="U85" s="30"/>
    </row>
    <row r="86" spans="2:21" s="6" customFormat="1" ht="30" customHeight="1">
      <c r="B86" s="119"/>
      <c r="C86" s="31"/>
      <c r="D86" s="30"/>
      <c r="E86" s="30"/>
      <c r="F86" s="30"/>
      <c r="G86" s="30"/>
      <c r="H86" s="30"/>
      <c r="I86" s="32"/>
      <c r="J86" s="30"/>
      <c r="K86" s="30"/>
      <c r="L86" s="31"/>
      <c r="M86" s="31"/>
      <c r="N86" s="31"/>
      <c r="O86" s="31"/>
      <c r="P86" s="31"/>
      <c r="Q86" s="31"/>
      <c r="R86" s="30"/>
      <c r="S86" s="30"/>
      <c r="T86" s="30"/>
      <c r="U86" s="30"/>
    </row>
    <row r="87" spans="2:21" s="6" customFormat="1" ht="30" customHeight="1">
      <c r="B87" s="119"/>
      <c r="C87" s="31"/>
      <c r="D87" s="30"/>
      <c r="E87" s="30"/>
      <c r="F87" s="30"/>
      <c r="G87" s="30"/>
      <c r="H87" s="30"/>
      <c r="I87" s="32"/>
      <c r="J87" s="30"/>
      <c r="K87" s="30"/>
      <c r="L87" s="31"/>
      <c r="M87" s="31"/>
      <c r="N87" s="31"/>
      <c r="O87" s="31"/>
      <c r="P87" s="31"/>
      <c r="Q87" s="31"/>
      <c r="R87" s="30"/>
      <c r="S87" s="30"/>
      <c r="T87" s="30"/>
      <c r="U87" s="30"/>
    </row>
    <row r="88" spans="2:21" s="6" customFormat="1" ht="30" customHeight="1">
      <c r="B88" s="119"/>
      <c r="C88" s="31"/>
      <c r="D88" s="30"/>
      <c r="E88" s="30"/>
      <c r="F88" s="30"/>
      <c r="G88" s="30"/>
      <c r="H88" s="30"/>
      <c r="I88" s="32"/>
      <c r="J88" s="30"/>
      <c r="K88" s="30"/>
      <c r="L88" s="31"/>
      <c r="M88" s="31"/>
      <c r="N88" s="31"/>
      <c r="O88" s="31"/>
      <c r="P88" s="31"/>
      <c r="Q88" s="31"/>
      <c r="R88" s="30"/>
      <c r="S88" s="30"/>
      <c r="T88" s="30"/>
      <c r="U88" s="30"/>
    </row>
    <row r="89" spans="2:21" s="6" customFormat="1" ht="30" customHeight="1">
      <c r="B89" s="119"/>
      <c r="C89" s="31"/>
      <c r="D89" s="30"/>
      <c r="E89" s="30"/>
      <c r="F89" s="30"/>
      <c r="G89" s="30"/>
      <c r="H89" s="30"/>
      <c r="I89" s="32"/>
      <c r="J89" s="30"/>
      <c r="K89" s="30"/>
      <c r="L89" s="31"/>
      <c r="M89" s="31"/>
      <c r="N89" s="31"/>
      <c r="O89" s="31"/>
      <c r="P89" s="31"/>
      <c r="Q89" s="31"/>
      <c r="R89" s="30"/>
      <c r="S89" s="30"/>
      <c r="T89" s="30"/>
      <c r="U89" s="30"/>
    </row>
    <row r="90" spans="2:21" s="6" customFormat="1" ht="30" customHeight="1">
      <c r="B90" s="119"/>
      <c r="C90" s="31"/>
      <c r="D90" s="30"/>
      <c r="E90" s="30"/>
      <c r="F90" s="30"/>
      <c r="G90" s="30"/>
      <c r="H90" s="30"/>
      <c r="I90" s="32"/>
      <c r="J90" s="30"/>
      <c r="K90" s="30"/>
      <c r="L90" s="31"/>
      <c r="M90" s="31"/>
      <c r="N90" s="31"/>
      <c r="O90" s="31"/>
      <c r="P90" s="31"/>
      <c r="Q90" s="31"/>
      <c r="R90" s="30"/>
      <c r="S90" s="30"/>
      <c r="T90" s="30"/>
      <c r="U90" s="30"/>
    </row>
    <row r="91" spans="2:21" s="6" customFormat="1" ht="30" customHeight="1">
      <c r="B91" s="119"/>
      <c r="C91" s="31"/>
      <c r="D91" s="30"/>
      <c r="E91" s="30"/>
      <c r="F91" s="30"/>
      <c r="G91" s="30"/>
      <c r="H91" s="30"/>
      <c r="I91" s="32"/>
      <c r="J91" s="30"/>
      <c r="K91" s="30"/>
      <c r="L91" s="31"/>
      <c r="M91" s="31"/>
      <c r="N91" s="31"/>
      <c r="O91" s="31"/>
      <c r="P91" s="31"/>
      <c r="Q91" s="31"/>
      <c r="R91" s="30"/>
      <c r="S91" s="30"/>
      <c r="T91" s="30"/>
      <c r="U91" s="30"/>
    </row>
    <row r="92" spans="2:21" s="6" customFormat="1" ht="30" customHeight="1">
      <c r="B92" s="119"/>
      <c r="C92" s="31"/>
      <c r="D92" s="30"/>
      <c r="E92" s="30"/>
      <c r="F92" s="30"/>
      <c r="G92" s="30"/>
      <c r="H92" s="30"/>
      <c r="I92" s="32"/>
      <c r="J92" s="30"/>
      <c r="K92" s="30"/>
      <c r="L92" s="31"/>
      <c r="M92" s="31"/>
      <c r="N92" s="31"/>
      <c r="O92" s="31"/>
      <c r="P92" s="31"/>
      <c r="Q92" s="31"/>
      <c r="R92" s="30"/>
      <c r="S92" s="30"/>
      <c r="T92" s="30"/>
      <c r="U92" s="30"/>
    </row>
    <row r="93" spans="2:21" s="6" customFormat="1" ht="30" customHeight="1">
      <c r="B93" s="119"/>
      <c r="C93" s="31"/>
      <c r="D93" s="30"/>
      <c r="E93" s="30"/>
      <c r="F93" s="30"/>
      <c r="G93" s="30"/>
      <c r="H93" s="30"/>
      <c r="I93" s="32"/>
      <c r="J93" s="30"/>
      <c r="K93" s="30"/>
      <c r="L93" s="31"/>
      <c r="M93" s="31"/>
      <c r="N93" s="31"/>
      <c r="O93" s="31"/>
      <c r="P93" s="31"/>
      <c r="Q93" s="31"/>
      <c r="R93" s="30"/>
      <c r="S93" s="30"/>
      <c r="T93" s="30"/>
      <c r="U93" s="30"/>
    </row>
    <row r="94" spans="2:21" s="6" customFormat="1" ht="30" customHeight="1">
      <c r="B94" s="119"/>
      <c r="C94" s="31"/>
      <c r="D94" s="30"/>
      <c r="E94" s="30"/>
      <c r="F94" s="30"/>
      <c r="G94" s="30"/>
      <c r="H94" s="30"/>
      <c r="I94" s="32"/>
      <c r="J94" s="30"/>
      <c r="K94" s="30"/>
      <c r="L94" s="31"/>
      <c r="M94" s="31"/>
      <c r="N94" s="31"/>
      <c r="O94" s="31"/>
      <c r="P94" s="31"/>
      <c r="Q94" s="31"/>
      <c r="R94" s="30"/>
      <c r="S94" s="30"/>
      <c r="T94" s="30"/>
      <c r="U94" s="30"/>
    </row>
    <row r="95" spans="2:21" s="6" customFormat="1" ht="30" customHeight="1">
      <c r="B95" s="119"/>
      <c r="C95" s="31"/>
      <c r="D95" s="30"/>
      <c r="E95" s="30"/>
      <c r="F95" s="30"/>
      <c r="G95" s="30"/>
      <c r="H95" s="30"/>
      <c r="I95" s="32"/>
      <c r="J95" s="30"/>
      <c r="K95" s="30"/>
      <c r="L95" s="31"/>
      <c r="M95" s="31"/>
      <c r="N95" s="31"/>
      <c r="O95" s="31"/>
      <c r="P95" s="31"/>
      <c r="Q95" s="31"/>
      <c r="R95" s="30"/>
      <c r="S95" s="30"/>
      <c r="T95" s="30"/>
      <c r="U95" s="30"/>
    </row>
    <row r="96" spans="2:21" s="6" customFormat="1" ht="30" customHeight="1">
      <c r="B96" s="119"/>
      <c r="C96" s="31"/>
      <c r="D96" s="30"/>
      <c r="E96" s="30"/>
      <c r="F96" s="30"/>
      <c r="G96" s="30"/>
      <c r="H96" s="30"/>
      <c r="I96" s="32"/>
      <c r="J96" s="30"/>
      <c r="K96" s="30"/>
      <c r="L96" s="31"/>
      <c r="M96" s="31"/>
      <c r="N96" s="31"/>
      <c r="O96" s="31"/>
      <c r="P96" s="31"/>
      <c r="Q96" s="31"/>
      <c r="R96" s="30"/>
      <c r="S96" s="30"/>
      <c r="T96" s="30"/>
      <c r="U96" s="30"/>
    </row>
    <row r="97" spans="2:21" s="6" customFormat="1" ht="30" customHeight="1">
      <c r="B97" s="119"/>
      <c r="C97" s="31"/>
      <c r="D97" s="30"/>
      <c r="E97" s="30"/>
      <c r="F97" s="30"/>
      <c r="G97" s="30"/>
      <c r="H97" s="30"/>
      <c r="I97" s="32"/>
      <c r="J97" s="30"/>
      <c r="K97" s="30"/>
      <c r="L97" s="31"/>
      <c r="M97" s="31"/>
      <c r="N97" s="31"/>
      <c r="O97" s="31"/>
      <c r="P97" s="31"/>
      <c r="Q97" s="31"/>
      <c r="R97" s="30"/>
      <c r="S97" s="30"/>
      <c r="T97" s="30"/>
      <c r="U97" s="30"/>
    </row>
    <row r="98" spans="2:21" s="6" customFormat="1" ht="30" customHeight="1">
      <c r="B98" s="119"/>
      <c r="C98" s="31"/>
      <c r="D98" s="30"/>
      <c r="E98" s="30"/>
      <c r="F98" s="30"/>
      <c r="G98" s="30"/>
      <c r="H98" s="30"/>
      <c r="I98" s="32"/>
      <c r="J98" s="30"/>
      <c r="K98" s="30"/>
      <c r="L98" s="31"/>
      <c r="M98" s="31"/>
      <c r="N98" s="31"/>
      <c r="O98" s="31"/>
      <c r="P98" s="31"/>
      <c r="Q98" s="31"/>
      <c r="R98" s="30"/>
      <c r="S98" s="30"/>
      <c r="T98" s="30"/>
      <c r="U98" s="30"/>
    </row>
    <row r="99" spans="2:21" s="6" customFormat="1" ht="30" customHeight="1">
      <c r="B99" s="119"/>
      <c r="C99" s="31"/>
      <c r="D99" s="30"/>
      <c r="E99" s="30"/>
      <c r="F99" s="30"/>
      <c r="G99" s="30"/>
      <c r="H99" s="30"/>
      <c r="I99" s="32"/>
      <c r="J99" s="30"/>
      <c r="K99" s="30"/>
      <c r="L99" s="31"/>
      <c r="M99" s="31"/>
      <c r="N99" s="31"/>
      <c r="O99" s="31"/>
      <c r="P99" s="31"/>
      <c r="Q99" s="31"/>
      <c r="R99" s="30"/>
      <c r="S99" s="30"/>
      <c r="T99" s="30"/>
      <c r="U99" s="30"/>
    </row>
    <row r="100" spans="2:21" s="6" customFormat="1" ht="30" customHeight="1">
      <c r="B100" s="119"/>
      <c r="C100" s="31"/>
      <c r="D100" s="30"/>
      <c r="E100" s="30"/>
      <c r="F100" s="30"/>
      <c r="G100" s="30"/>
      <c r="H100" s="30"/>
      <c r="I100" s="32"/>
      <c r="J100" s="30"/>
      <c r="K100" s="30"/>
      <c r="L100" s="31"/>
      <c r="M100" s="31"/>
      <c r="N100" s="31"/>
      <c r="O100" s="31"/>
      <c r="P100" s="31"/>
      <c r="Q100" s="31"/>
      <c r="R100" s="30"/>
      <c r="S100" s="30"/>
      <c r="T100" s="30"/>
      <c r="U100" s="30"/>
    </row>
    <row r="101" spans="2:21" s="6" customFormat="1" ht="30" customHeight="1">
      <c r="B101" s="119"/>
      <c r="C101" s="31"/>
      <c r="D101" s="30"/>
      <c r="E101" s="30"/>
      <c r="F101" s="30"/>
      <c r="G101" s="30"/>
      <c r="H101" s="30"/>
      <c r="I101" s="32"/>
      <c r="J101" s="30"/>
      <c r="K101" s="30"/>
      <c r="L101" s="31"/>
      <c r="M101" s="31"/>
      <c r="N101" s="31"/>
      <c r="O101" s="31"/>
      <c r="P101" s="31"/>
      <c r="Q101" s="31"/>
      <c r="R101" s="30"/>
      <c r="S101" s="30"/>
      <c r="T101" s="30"/>
      <c r="U101" s="30"/>
    </row>
    <row r="102" spans="2:21" s="6" customFormat="1" ht="30" customHeight="1">
      <c r="B102" s="119"/>
      <c r="C102" s="31"/>
      <c r="D102" s="30"/>
      <c r="E102" s="30"/>
      <c r="F102" s="30"/>
      <c r="G102" s="30"/>
      <c r="H102" s="30"/>
      <c r="I102" s="32"/>
      <c r="J102" s="30"/>
      <c r="K102" s="30"/>
      <c r="L102" s="31"/>
      <c r="M102" s="31"/>
      <c r="N102" s="31"/>
      <c r="O102" s="31"/>
      <c r="P102" s="31"/>
      <c r="Q102" s="31"/>
      <c r="R102" s="30"/>
      <c r="S102" s="30"/>
      <c r="T102" s="30"/>
      <c r="U102" s="30"/>
    </row>
    <row r="103" spans="2:21" s="6" customFormat="1" ht="30" customHeight="1">
      <c r="B103" s="119"/>
      <c r="C103" s="31"/>
      <c r="D103" s="30"/>
      <c r="E103" s="30"/>
      <c r="F103" s="30"/>
      <c r="G103" s="30"/>
      <c r="H103" s="30"/>
      <c r="I103" s="32"/>
      <c r="J103" s="30"/>
      <c r="K103" s="30"/>
      <c r="L103" s="31"/>
      <c r="M103" s="31"/>
      <c r="N103" s="31"/>
      <c r="O103" s="31"/>
      <c r="P103" s="31"/>
      <c r="Q103" s="31"/>
      <c r="R103" s="30"/>
      <c r="S103" s="30"/>
      <c r="T103" s="30"/>
      <c r="U103" s="30"/>
    </row>
    <row r="104" spans="2:21" s="6" customFormat="1" ht="30" customHeight="1">
      <c r="B104" s="119"/>
      <c r="C104" s="31"/>
      <c r="D104" s="30"/>
      <c r="E104" s="30"/>
      <c r="F104" s="30"/>
      <c r="G104" s="30"/>
      <c r="H104" s="30"/>
      <c r="I104" s="32"/>
      <c r="J104" s="30"/>
      <c r="K104" s="30"/>
      <c r="L104" s="31"/>
      <c r="M104" s="31"/>
      <c r="N104" s="31"/>
      <c r="O104" s="31"/>
      <c r="P104" s="31"/>
      <c r="Q104" s="31"/>
      <c r="R104" s="30"/>
      <c r="S104" s="30"/>
      <c r="T104" s="30"/>
      <c r="U104" s="30"/>
    </row>
    <row r="105" spans="2:21" s="6" customFormat="1" ht="30" customHeight="1">
      <c r="B105" s="119"/>
      <c r="C105" s="31"/>
      <c r="D105" s="30"/>
      <c r="E105" s="30"/>
      <c r="F105" s="30"/>
      <c r="G105" s="30"/>
      <c r="H105" s="30"/>
      <c r="I105" s="32"/>
      <c r="J105" s="30"/>
      <c r="K105" s="30"/>
      <c r="L105" s="31"/>
      <c r="M105" s="31"/>
      <c r="N105" s="31"/>
      <c r="O105" s="31"/>
      <c r="P105" s="31"/>
      <c r="Q105" s="31"/>
      <c r="R105" s="30"/>
      <c r="S105" s="30"/>
      <c r="T105" s="30"/>
      <c r="U105" s="30"/>
    </row>
    <row r="106" spans="2:21" s="6" customFormat="1" ht="30" customHeight="1">
      <c r="B106" s="119"/>
      <c r="C106" s="31"/>
      <c r="D106" s="30"/>
      <c r="E106" s="30"/>
      <c r="F106" s="30"/>
      <c r="G106" s="30"/>
      <c r="H106" s="30"/>
      <c r="I106" s="32"/>
      <c r="J106" s="30"/>
      <c r="K106" s="30"/>
      <c r="L106" s="31"/>
      <c r="M106" s="31"/>
      <c r="N106" s="31"/>
      <c r="O106" s="31"/>
      <c r="P106" s="31"/>
      <c r="Q106" s="31"/>
      <c r="R106" s="30"/>
      <c r="S106" s="30"/>
      <c r="T106" s="30"/>
      <c r="U106" s="30"/>
    </row>
    <row r="107" spans="2:21" s="6" customFormat="1" ht="30" customHeight="1">
      <c r="B107" s="119"/>
      <c r="C107" s="31"/>
      <c r="D107" s="30"/>
      <c r="E107" s="30"/>
      <c r="F107" s="30"/>
      <c r="G107" s="30"/>
      <c r="H107" s="30"/>
      <c r="I107" s="32"/>
      <c r="J107" s="30"/>
      <c r="K107" s="30"/>
      <c r="L107" s="31"/>
      <c r="M107" s="31"/>
      <c r="N107" s="31"/>
      <c r="O107" s="31"/>
      <c r="P107" s="31"/>
      <c r="Q107" s="31"/>
      <c r="R107" s="30"/>
      <c r="S107" s="30"/>
      <c r="T107" s="30"/>
      <c r="U107" s="30"/>
    </row>
    <row r="108" spans="2:21" s="6" customFormat="1" ht="30" customHeight="1">
      <c r="B108" s="119"/>
      <c r="C108" s="31"/>
      <c r="D108" s="30"/>
      <c r="E108" s="30"/>
      <c r="F108" s="30"/>
      <c r="G108" s="30"/>
      <c r="H108" s="30"/>
      <c r="I108" s="32"/>
      <c r="J108" s="30"/>
      <c r="K108" s="30"/>
      <c r="L108" s="31"/>
      <c r="M108" s="31"/>
      <c r="N108" s="31"/>
      <c r="O108" s="31"/>
      <c r="P108" s="31"/>
      <c r="Q108" s="31"/>
      <c r="R108" s="30"/>
      <c r="S108" s="30"/>
      <c r="T108" s="30"/>
      <c r="U108" s="30"/>
    </row>
    <row r="109" spans="2:21" s="6" customFormat="1" ht="30" customHeight="1">
      <c r="B109" s="119"/>
      <c r="C109" s="31"/>
      <c r="D109" s="30"/>
      <c r="E109" s="30"/>
      <c r="F109" s="30"/>
      <c r="G109" s="30"/>
      <c r="H109" s="30"/>
      <c r="I109" s="32"/>
      <c r="J109" s="30"/>
      <c r="K109" s="30"/>
      <c r="L109" s="31"/>
      <c r="M109" s="31"/>
      <c r="N109" s="31"/>
      <c r="O109" s="31"/>
      <c r="P109" s="31"/>
      <c r="Q109" s="31"/>
      <c r="R109" s="30"/>
      <c r="S109" s="30"/>
      <c r="T109" s="30"/>
      <c r="U109" s="30"/>
    </row>
    <row r="110" spans="2:21" s="6" customFormat="1" ht="30" customHeight="1">
      <c r="B110" s="119"/>
      <c r="C110" s="31"/>
      <c r="D110" s="30"/>
      <c r="E110" s="30"/>
      <c r="F110" s="30"/>
      <c r="G110" s="30"/>
      <c r="H110" s="30"/>
      <c r="I110" s="32"/>
      <c r="J110" s="30"/>
      <c r="K110" s="30"/>
      <c r="L110" s="31"/>
      <c r="M110" s="31"/>
      <c r="N110" s="31"/>
      <c r="O110" s="31"/>
      <c r="P110" s="31"/>
      <c r="Q110" s="31"/>
      <c r="R110" s="30"/>
      <c r="S110" s="30"/>
      <c r="T110" s="30"/>
      <c r="U110" s="30"/>
    </row>
    <row r="111" spans="2:21" s="6" customFormat="1" ht="30" customHeight="1">
      <c r="B111" s="119"/>
      <c r="C111" s="31"/>
      <c r="D111" s="30"/>
      <c r="E111" s="30"/>
      <c r="F111" s="30"/>
      <c r="G111" s="30"/>
      <c r="H111" s="30"/>
      <c r="I111" s="32"/>
      <c r="J111" s="30"/>
      <c r="K111" s="30"/>
      <c r="L111" s="31"/>
      <c r="M111" s="31"/>
      <c r="N111" s="31"/>
      <c r="O111" s="31"/>
      <c r="P111" s="31"/>
      <c r="Q111" s="31"/>
      <c r="R111" s="30"/>
      <c r="S111" s="30"/>
      <c r="T111" s="30"/>
      <c r="U111" s="30"/>
    </row>
    <row r="112" spans="2:21" s="6" customFormat="1" ht="30" customHeight="1">
      <c r="B112" s="119"/>
      <c r="C112" s="31"/>
      <c r="D112" s="30"/>
      <c r="E112" s="30"/>
      <c r="F112" s="30"/>
      <c r="G112" s="30"/>
      <c r="H112" s="30"/>
      <c r="I112" s="32"/>
      <c r="J112" s="30"/>
      <c r="K112" s="30"/>
      <c r="L112" s="31"/>
      <c r="M112" s="31"/>
      <c r="N112" s="31"/>
      <c r="O112" s="31"/>
      <c r="P112" s="31"/>
      <c r="Q112" s="31"/>
      <c r="R112" s="30"/>
      <c r="S112" s="30"/>
      <c r="T112" s="30"/>
      <c r="U112" s="30"/>
    </row>
    <row r="113" spans="2:21" s="6" customFormat="1" ht="30" customHeight="1">
      <c r="B113" s="119"/>
      <c r="C113" s="31"/>
      <c r="D113" s="30"/>
      <c r="E113" s="30"/>
      <c r="F113" s="30"/>
      <c r="G113" s="30"/>
      <c r="H113" s="30"/>
      <c r="I113" s="32"/>
      <c r="J113" s="30"/>
      <c r="K113" s="30"/>
      <c r="L113" s="31"/>
      <c r="M113" s="31"/>
      <c r="N113" s="31"/>
      <c r="O113" s="31"/>
      <c r="P113" s="31"/>
      <c r="Q113" s="31"/>
      <c r="R113" s="30"/>
      <c r="S113" s="30"/>
      <c r="T113" s="30"/>
      <c r="U113" s="30"/>
    </row>
    <row r="114" spans="2:21" s="6" customFormat="1" ht="30" customHeight="1">
      <c r="B114" s="119"/>
      <c r="C114" s="18"/>
      <c r="D114" s="27"/>
      <c r="E114" s="27"/>
      <c r="F114" s="27"/>
      <c r="G114" s="27"/>
      <c r="H114" s="28"/>
      <c r="I114" s="33"/>
      <c r="J114" s="30"/>
      <c r="K114" s="30"/>
      <c r="L114" s="31"/>
      <c r="M114" s="31"/>
      <c r="N114" s="31"/>
      <c r="O114" s="31"/>
      <c r="P114" s="31"/>
      <c r="Q114" s="31"/>
      <c r="R114" s="30"/>
      <c r="S114" s="30"/>
      <c r="T114" s="30"/>
      <c r="U114" s="30"/>
    </row>
    <row r="115" spans="2:21" s="6" customFormat="1" ht="30" customHeight="1">
      <c r="B115" s="119"/>
      <c r="C115" s="18"/>
      <c r="D115" s="27"/>
      <c r="E115" s="27"/>
      <c r="F115" s="27"/>
      <c r="G115" s="27"/>
      <c r="H115" s="28"/>
      <c r="I115" s="33"/>
      <c r="J115" s="30"/>
      <c r="K115" s="30"/>
      <c r="L115" s="31"/>
      <c r="M115" s="31"/>
      <c r="N115" s="31"/>
      <c r="O115" s="31"/>
      <c r="P115" s="31"/>
      <c r="Q115" s="31"/>
      <c r="R115" s="30"/>
      <c r="S115" s="30"/>
      <c r="T115" s="30"/>
      <c r="U115" s="30"/>
    </row>
    <row r="116" spans="2:21" s="6" customFormat="1" ht="30" customHeight="1">
      <c r="B116" s="119"/>
      <c r="C116" s="18"/>
      <c r="D116" s="27"/>
      <c r="E116" s="27"/>
      <c r="F116" s="27"/>
      <c r="G116" s="27"/>
      <c r="H116" s="28"/>
      <c r="I116" s="33"/>
      <c r="J116" s="30"/>
      <c r="K116" s="30"/>
      <c r="L116" s="31"/>
      <c r="M116" s="31"/>
      <c r="N116" s="31"/>
      <c r="O116" s="31"/>
      <c r="P116" s="31"/>
      <c r="Q116" s="31"/>
      <c r="R116" s="30"/>
      <c r="S116" s="30"/>
      <c r="T116" s="30"/>
      <c r="U116" s="30"/>
    </row>
    <row r="117" spans="2:21" s="6" customFormat="1" ht="30" customHeight="1">
      <c r="B117" s="119"/>
      <c r="C117" s="18"/>
      <c r="D117" s="27"/>
      <c r="E117" s="27"/>
      <c r="F117" s="27"/>
      <c r="G117" s="27"/>
      <c r="H117" s="28"/>
      <c r="I117" s="33"/>
      <c r="J117" s="30"/>
      <c r="K117" s="30"/>
      <c r="L117" s="31"/>
      <c r="M117" s="31"/>
      <c r="N117" s="31"/>
      <c r="O117" s="31"/>
      <c r="P117" s="31"/>
      <c r="Q117" s="31"/>
      <c r="R117" s="30"/>
      <c r="S117" s="30"/>
      <c r="T117" s="30"/>
      <c r="U117" s="30"/>
    </row>
    <row r="118" spans="2:21" s="8" customFormat="1" ht="30" customHeight="1">
      <c r="B118" s="119"/>
      <c r="C118" s="18"/>
      <c r="D118" s="27"/>
      <c r="E118" s="27"/>
      <c r="F118" s="27"/>
      <c r="G118" s="27"/>
      <c r="H118" s="28"/>
      <c r="I118" s="33"/>
      <c r="J118" s="30"/>
      <c r="K118" s="30"/>
      <c r="L118" s="31"/>
      <c r="M118" s="31"/>
      <c r="N118" s="31"/>
      <c r="O118" s="31"/>
      <c r="P118" s="31"/>
      <c r="Q118" s="31"/>
      <c r="R118" s="39"/>
      <c r="S118" s="39"/>
      <c r="T118" s="39"/>
      <c r="U118" s="39"/>
    </row>
    <row r="119" spans="2:21" s="8" customFormat="1" ht="30" customHeight="1">
      <c r="B119" s="119"/>
      <c r="C119" s="18"/>
      <c r="D119" s="27"/>
      <c r="E119" s="27"/>
      <c r="F119" s="27"/>
      <c r="G119" s="27"/>
      <c r="H119" s="28"/>
      <c r="I119" s="33"/>
      <c r="J119" s="30"/>
      <c r="K119" s="30"/>
      <c r="L119" s="31"/>
      <c r="M119" s="31"/>
      <c r="N119" s="31"/>
      <c r="O119" s="31"/>
      <c r="P119" s="31"/>
      <c r="Q119" s="31"/>
      <c r="R119" s="39"/>
      <c r="S119" s="39"/>
      <c r="T119" s="39"/>
      <c r="U119" s="39"/>
    </row>
    <row r="120" spans="2:21" s="8" customFormat="1" ht="30" customHeight="1">
      <c r="B120" s="119"/>
      <c r="C120" s="34"/>
      <c r="D120" s="27"/>
      <c r="E120" s="27"/>
      <c r="F120" s="27"/>
      <c r="G120" s="27"/>
      <c r="H120" s="36"/>
      <c r="I120" s="33"/>
      <c r="J120" s="30"/>
      <c r="K120" s="30"/>
      <c r="L120" s="31"/>
      <c r="M120" s="31"/>
      <c r="N120" s="31"/>
      <c r="O120" s="31"/>
      <c r="P120" s="31"/>
      <c r="Q120" s="31"/>
      <c r="R120" s="39"/>
      <c r="S120" s="39"/>
      <c r="T120" s="39"/>
      <c r="U120" s="39"/>
    </row>
    <row r="121" spans="2:21" s="8" customFormat="1" ht="30" customHeight="1">
      <c r="B121" s="119"/>
      <c r="C121" s="34"/>
      <c r="D121" s="27"/>
      <c r="E121" s="27"/>
      <c r="F121" s="27"/>
      <c r="G121" s="27"/>
      <c r="H121" s="36"/>
      <c r="I121" s="33"/>
      <c r="J121" s="30"/>
      <c r="K121" s="30"/>
      <c r="L121" s="31"/>
      <c r="M121" s="31"/>
      <c r="N121" s="31"/>
      <c r="O121" s="31"/>
      <c r="P121" s="31"/>
      <c r="Q121" s="31"/>
      <c r="R121" s="39"/>
      <c r="S121" s="39"/>
      <c r="T121" s="39"/>
      <c r="U121" s="39"/>
    </row>
  </sheetData>
  <sheetProtection/>
  <mergeCells count="8">
    <mergeCell ref="C3:I3"/>
    <mergeCell ref="C2:I2"/>
    <mergeCell ref="B9:C9"/>
    <mergeCell ref="B7:B8"/>
    <mergeCell ref="C7:I7"/>
    <mergeCell ref="C8:I8"/>
    <mergeCell ref="B4:C4"/>
    <mergeCell ref="B2:B3"/>
  </mergeCells>
  <hyperlinks>
    <hyperlink ref="C2" location="Samf6" display="← Till sammanställningen"/>
    <hyperlink ref="C7" location="Samf7" display="← Till sammanställningen"/>
    <hyperlink ref="C1" location="Översikt!A1" display="← Till Översikt"/>
    <hyperlink ref="C2:I2" location="Samf6" display="Tidsuppskattning"/>
    <hyperlink ref="C7:I7" location="Samf7" display="Tidsuppskattning"/>
  </hyperlinks>
  <printOptions/>
  <pageMargins left="0.25" right="0.25" top="0.75" bottom="0.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Carola Nordlöf</dc:creator>
  <cp:keywords/>
  <dc:description/>
  <cp:lastModifiedBy>Sara Forsberg</cp:lastModifiedBy>
  <cp:lastPrinted>2019-10-15T09:01:57Z</cp:lastPrinted>
  <dcterms:created xsi:type="dcterms:W3CDTF">2013-11-07T08:45:51Z</dcterms:created>
  <dcterms:modified xsi:type="dcterms:W3CDTF">2023-03-17T08:24:58Z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